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cero\OneDrive\Documents\Automotive\MCCTA\MCCTA-Race-Time-photo-Info\2020-Trace\"/>
    </mc:Choice>
  </mc:AlternateContent>
  <xr:revisionPtr revIDLastSave="0" documentId="8_{FDA877F5-B456-4A34-8C1D-69B9279CF188}" xr6:coauthVersionLast="45" xr6:coauthVersionMax="45" xr10:uidLastSave="{00000000-0000-0000-0000-000000000000}"/>
  <workbookProtection workbookAlgorithmName="SHA-512" workbookHashValue="3dEIvKw46GxErIz9/GlQkVZUDbopD/VV5aHCXIF23sBDw4txlIjrOGJbASNk5DzZ5GueS7UH/4y65LU0IgQ6CQ==" workbookSaltValue="5C9aC7ShjqMCsHh3VRBtGw==" workbookSpinCount="100000" lockStructure="1"/>
  <bookViews>
    <workbookView xWindow="-108" yWindow="-108" windowWidth="23256" windowHeight="12576" tabRatio="732" activeTab="9" xr2:uid="{403998DC-FB46-4CDC-97DB-847660A9F219}"/>
  </bookViews>
  <sheets>
    <sheet name="Car-Name" sheetId="1" r:id="rId1"/>
    <sheet name="Leg-1" sheetId="2" r:id="rId2"/>
    <sheet name="Leg-2" sheetId="3" r:id="rId3"/>
    <sheet name="Leg-3" sheetId="4" r:id="rId4"/>
    <sheet name="Leg-4" sheetId="5" r:id="rId5"/>
    <sheet name="Leg-5" sheetId="6" r:id="rId6"/>
    <sheet name="Leg-6" sheetId="7" r:id="rId7"/>
    <sheet name="Leg-7" sheetId="8" r:id="rId8"/>
    <sheet name="Leg-8" sheetId="9" r:id="rId9"/>
    <sheet name="Leg-9" sheetId="10" r:id="rId10"/>
    <sheet name="Leg-10" sheetId="11" r:id="rId11"/>
    <sheet name="Leg-11" sheetId="12" r:id="rId12"/>
    <sheet name="Leg-12" sheetId="13" r:id="rId13"/>
    <sheet name="Leg-13" sheetId="14" r:id="rId14"/>
    <sheet name="Leg-14" sheetId="15" r:id="rId15"/>
    <sheet name="Leg-15" sheetId="16" r:id="rId16"/>
  </sheets>
  <definedNames>
    <definedName name="_Hlk19298941" localSheetId="9">'Leg-9'!$Y$111</definedName>
    <definedName name="_Hlk39135885" localSheetId="9">'Leg-9'!$Y$60</definedName>
    <definedName name="_xlnm.Print_Area" localSheetId="0">'Car-Name'!$A$1:$D$44</definedName>
    <definedName name="_xlnm.Print_Area" localSheetId="1">'Leg-1'!$A:$W</definedName>
    <definedName name="_xlnm.Print_Area" localSheetId="12">'Leg-12'!$A$1:$X$44</definedName>
    <definedName name="_xlnm.Print_Area" localSheetId="2">'Leg-2'!$A$1:$X$44</definedName>
    <definedName name="_xlnm.Print_Area" localSheetId="3">'Leg-3'!$A$1:$X$44</definedName>
    <definedName name="_xlnm.Print_Area" localSheetId="4">'Leg-4'!$A$1:$X$44</definedName>
    <definedName name="_xlnm.Print_Area" localSheetId="5">'Leg-5'!$Y$10:$AG$34</definedName>
    <definedName name="_xlnm.Print_Area" localSheetId="6">'Leg-6'!$A$1:$X$44</definedName>
    <definedName name="_xlnm.Print_Area" localSheetId="8">'Leg-8'!$Y$1:$AG$31</definedName>
  </definedName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23" i="10" l="1"/>
  <c r="P25" i="10"/>
  <c r="P24" i="10"/>
  <c r="A42" i="12" l="1"/>
  <c r="A41" i="12"/>
  <c r="A40" i="12"/>
  <c r="A39" i="12"/>
  <c r="A38" i="12"/>
  <c r="A37" i="12"/>
  <c r="A36" i="12"/>
  <c r="A35" i="12"/>
  <c r="A34" i="12"/>
  <c r="A33" i="12"/>
  <c r="A32" i="12"/>
  <c r="A31" i="12"/>
  <c r="A30" i="12"/>
  <c r="A29" i="12"/>
  <c r="A28" i="12"/>
  <c r="A27" i="12"/>
  <c r="A26" i="12"/>
  <c r="A25" i="12"/>
  <c r="A24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44" i="12"/>
  <c r="A43" i="12"/>
  <c r="I16" i="2"/>
  <c r="I15" i="2"/>
  <c r="A12" i="2"/>
  <c r="A44" i="2" l="1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G12" i="2" l="1"/>
  <c r="G13" i="2"/>
  <c r="G14" i="2"/>
  <c r="G15" i="2"/>
  <c r="N15" i="2" s="1"/>
  <c r="G16" i="2"/>
  <c r="N16" i="2" s="1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N32" i="2" s="1"/>
  <c r="G33" i="2"/>
  <c r="N33" i="2" s="1"/>
  <c r="G34" i="2"/>
  <c r="N34" i="2" s="1"/>
  <c r="G35" i="2"/>
  <c r="N35" i="2" s="1"/>
  <c r="G36" i="2"/>
  <c r="N36" i="2" s="1"/>
  <c r="G37" i="2"/>
  <c r="N37" i="2" s="1"/>
  <c r="G38" i="2"/>
  <c r="N38" i="2" s="1"/>
  <c r="G39" i="2"/>
  <c r="N39" i="2" s="1"/>
  <c r="G40" i="2"/>
  <c r="N40" i="2" s="1"/>
  <c r="G41" i="2"/>
  <c r="N41" i="2" s="1"/>
  <c r="G42" i="2"/>
  <c r="N42" i="2" s="1"/>
  <c r="G43" i="2"/>
  <c r="N43" i="2" s="1"/>
  <c r="G44" i="2"/>
  <c r="N44" i="2" s="1"/>
  <c r="I44" i="16" l="1"/>
  <c r="I43" i="16"/>
  <c r="I42" i="16"/>
  <c r="I41" i="16"/>
  <c r="I40" i="16"/>
  <c r="I39" i="16"/>
  <c r="I38" i="16"/>
  <c r="I37" i="16"/>
  <c r="I36" i="16"/>
  <c r="I35" i="16"/>
  <c r="I34" i="16"/>
  <c r="I33" i="16"/>
  <c r="I32" i="16"/>
  <c r="I31" i="16"/>
  <c r="I30" i="16"/>
  <c r="I29" i="16"/>
  <c r="I28" i="16"/>
  <c r="I27" i="16"/>
  <c r="I26" i="16"/>
  <c r="I25" i="16"/>
  <c r="I24" i="16"/>
  <c r="I23" i="16"/>
  <c r="I22" i="16"/>
  <c r="I21" i="16"/>
  <c r="I20" i="16"/>
  <c r="I19" i="16"/>
  <c r="I18" i="16"/>
  <c r="I17" i="16"/>
  <c r="I16" i="16"/>
  <c r="I15" i="16"/>
  <c r="I14" i="16"/>
  <c r="I13" i="16"/>
  <c r="I12" i="16"/>
  <c r="I44" i="15"/>
  <c r="I43" i="15"/>
  <c r="I42" i="15"/>
  <c r="I41" i="15"/>
  <c r="I40" i="15"/>
  <c r="I39" i="15"/>
  <c r="I38" i="15"/>
  <c r="I37" i="15"/>
  <c r="I36" i="15"/>
  <c r="I35" i="15"/>
  <c r="I34" i="15"/>
  <c r="I33" i="15"/>
  <c r="I32" i="15"/>
  <c r="I31" i="15"/>
  <c r="I30" i="15"/>
  <c r="I29" i="15"/>
  <c r="I28" i="15"/>
  <c r="I27" i="15"/>
  <c r="I26" i="15"/>
  <c r="I25" i="15"/>
  <c r="I24" i="15"/>
  <c r="I23" i="15"/>
  <c r="I22" i="15"/>
  <c r="I21" i="15"/>
  <c r="I20" i="15"/>
  <c r="I19" i="15"/>
  <c r="I18" i="15"/>
  <c r="I17" i="15"/>
  <c r="I16" i="15"/>
  <c r="I15" i="15"/>
  <c r="I14" i="15"/>
  <c r="I13" i="15"/>
  <c r="I12" i="15"/>
  <c r="I44" i="14"/>
  <c r="I43" i="14"/>
  <c r="I42" i="14"/>
  <c r="I41" i="14"/>
  <c r="I40" i="14"/>
  <c r="I39" i="14"/>
  <c r="I38" i="14"/>
  <c r="I37" i="14"/>
  <c r="I36" i="14"/>
  <c r="I35" i="14"/>
  <c r="I34" i="14"/>
  <c r="I33" i="14"/>
  <c r="I32" i="14"/>
  <c r="I31" i="14"/>
  <c r="I30" i="14"/>
  <c r="I29" i="14"/>
  <c r="I28" i="14"/>
  <c r="I27" i="14"/>
  <c r="I26" i="14"/>
  <c r="I25" i="14"/>
  <c r="I24" i="14"/>
  <c r="I23" i="14"/>
  <c r="I22" i="14"/>
  <c r="I21" i="14"/>
  <c r="I20" i="14"/>
  <c r="I19" i="14"/>
  <c r="I18" i="14"/>
  <c r="I17" i="14"/>
  <c r="I16" i="14"/>
  <c r="I15" i="14"/>
  <c r="I14" i="14"/>
  <c r="I13" i="14"/>
  <c r="I12" i="14"/>
  <c r="I44" i="13"/>
  <c r="I43" i="13"/>
  <c r="I42" i="13"/>
  <c r="I41" i="13"/>
  <c r="I40" i="13"/>
  <c r="I39" i="13"/>
  <c r="I38" i="13"/>
  <c r="I37" i="13"/>
  <c r="I36" i="13"/>
  <c r="I35" i="13"/>
  <c r="I34" i="13"/>
  <c r="I33" i="13"/>
  <c r="I32" i="13"/>
  <c r="I31" i="13"/>
  <c r="I30" i="13"/>
  <c r="I29" i="13"/>
  <c r="I28" i="13"/>
  <c r="I44" i="12"/>
  <c r="I43" i="12"/>
  <c r="I42" i="12"/>
  <c r="I41" i="12"/>
  <c r="I40" i="12"/>
  <c r="I39" i="12"/>
  <c r="I38" i="12"/>
  <c r="I37" i="12"/>
  <c r="I36" i="12"/>
  <c r="I35" i="12"/>
  <c r="I34" i="12"/>
  <c r="I33" i="12"/>
  <c r="I32" i="12"/>
  <c r="I31" i="12"/>
  <c r="I30" i="12"/>
  <c r="I29" i="12"/>
  <c r="I28" i="12"/>
  <c r="I27" i="12"/>
  <c r="I26" i="12"/>
  <c r="I25" i="12"/>
  <c r="I24" i="12"/>
  <c r="I23" i="12"/>
  <c r="I22" i="12"/>
  <c r="I21" i="12"/>
  <c r="I20" i="12"/>
  <c r="I19" i="12"/>
  <c r="I18" i="12"/>
  <c r="I17" i="12"/>
  <c r="I16" i="12"/>
  <c r="I15" i="12"/>
  <c r="I14" i="12"/>
  <c r="I13" i="12"/>
  <c r="I12" i="12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W42" i="16"/>
  <c r="W35" i="16"/>
  <c r="W34" i="16"/>
  <c r="W27" i="16"/>
  <c r="W19" i="16"/>
  <c r="W18" i="16"/>
  <c r="V44" i="16"/>
  <c r="V43" i="16"/>
  <c r="V42" i="16"/>
  <c r="V41" i="16"/>
  <c r="V40" i="16"/>
  <c r="V39" i="16"/>
  <c r="V38" i="16"/>
  <c r="V37" i="16"/>
  <c r="V36" i="16"/>
  <c r="V35" i="16"/>
  <c r="V34" i="16"/>
  <c r="V33" i="16"/>
  <c r="V32" i="16"/>
  <c r="V31" i="16"/>
  <c r="V30" i="16"/>
  <c r="V29" i="16"/>
  <c r="V28" i="16"/>
  <c r="V27" i="16"/>
  <c r="V26" i="16"/>
  <c r="V25" i="16"/>
  <c r="V24" i="16"/>
  <c r="V23" i="16"/>
  <c r="V22" i="16"/>
  <c r="V21" i="16"/>
  <c r="V20" i="16"/>
  <c r="V19" i="16"/>
  <c r="V18" i="16"/>
  <c r="V17" i="16"/>
  <c r="V16" i="16"/>
  <c r="V15" i="16"/>
  <c r="V14" i="16"/>
  <c r="V13" i="16"/>
  <c r="V12" i="16"/>
  <c r="U44" i="16"/>
  <c r="U43" i="16"/>
  <c r="U42" i="16"/>
  <c r="U41" i="16"/>
  <c r="U40" i="16"/>
  <c r="U39" i="16"/>
  <c r="U38" i="16"/>
  <c r="U37" i="16"/>
  <c r="U36" i="16"/>
  <c r="U35" i="16"/>
  <c r="U34" i="16"/>
  <c r="U33" i="16"/>
  <c r="U32" i="16"/>
  <c r="U31" i="16"/>
  <c r="U30" i="16"/>
  <c r="U29" i="16"/>
  <c r="U28" i="16"/>
  <c r="U27" i="16"/>
  <c r="U26" i="16"/>
  <c r="U25" i="16"/>
  <c r="U24" i="16"/>
  <c r="U23" i="16"/>
  <c r="U22" i="16"/>
  <c r="U21" i="16"/>
  <c r="U20" i="16"/>
  <c r="U19" i="16"/>
  <c r="U18" i="16"/>
  <c r="U17" i="16"/>
  <c r="U16" i="16"/>
  <c r="U15" i="16"/>
  <c r="U14" i="16"/>
  <c r="U13" i="16"/>
  <c r="U12" i="16"/>
  <c r="A44" i="16"/>
  <c r="A43" i="16"/>
  <c r="A42" i="16"/>
  <c r="A41" i="16"/>
  <c r="D41" i="16" s="1"/>
  <c r="A40" i="16"/>
  <c r="A39" i="16"/>
  <c r="A38" i="16"/>
  <c r="D38" i="16" s="1"/>
  <c r="A37" i="16"/>
  <c r="D37" i="16" s="1"/>
  <c r="A36" i="16"/>
  <c r="A35" i="16"/>
  <c r="A34" i="16"/>
  <c r="A33" i="16"/>
  <c r="D33" i="16" s="1"/>
  <c r="A32" i="16"/>
  <c r="A31" i="16"/>
  <c r="A30" i="16"/>
  <c r="A29" i="16"/>
  <c r="D29" i="16" s="1"/>
  <c r="A28" i="16"/>
  <c r="A27" i="16"/>
  <c r="A26" i="16"/>
  <c r="A25" i="16"/>
  <c r="D25" i="16" s="1"/>
  <c r="A24" i="16"/>
  <c r="A23" i="16"/>
  <c r="A22" i="16"/>
  <c r="A21" i="16"/>
  <c r="D21" i="16" s="1"/>
  <c r="A20" i="16"/>
  <c r="A19" i="16"/>
  <c r="A18" i="16"/>
  <c r="A17" i="16"/>
  <c r="D17" i="16" s="1"/>
  <c r="A16" i="16"/>
  <c r="A15" i="16"/>
  <c r="A14" i="16"/>
  <c r="D14" i="16" s="1"/>
  <c r="A13" i="16"/>
  <c r="D13" i="16" s="1"/>
  <c r="A12" i="16"/>
  <c r="D12" i="16" s="1"/>
  <c r="U5" i="16"/>
  <c r="W42" i="15"/>
  <c r="W41" i="15"/>
  <c r="W34" i="15"/>
  <c r="W33" i="15"/>
  <c r="W26" i="15"/>
  <c r="W25" i="15"/>
  <c r="W18" i="15"/>
  <c r="X18" i="15" s="1"/>
  <c r="W17" i="15"/>
  <c r="X17" i="15" s="1"/>
  <c r="V44" i="15"/>
  <c r="V43" i="15"/>
  <c r="V42" i="15"/>
  <c r="V41" i="15"/>
  <c r="V40" i="15"/>
  <c r="V39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V26" i="15"/>
  <c r="V25" i="15"/>
  <c r="V24" i="15"/>
  <c r="V23" i="15"/>
  <c r="V22" i="15"/>
  <c r="V21" i="15"/>
  <c r="V20" i="15"/>
  <c r="V19" i="15"/>
  <c r="V18" i="15"/>
  <c r="V17" i="15"/>
  <c r="V16" i="15"/>
  <c r="V15" i="15"/>
  <c r="V14" i="15"/>
  <c r="V13" i="15"/>
  <c r="V12" i="15"/>
  <c r="U44" i="15"/>
  <c r="U43" i="15"/>
  <c r="U42" i="15"/>
  <c r="U41" i="15"/>
  <c r="U40" i="15"/>
  <c r="U39" i="15"/>
  <c r="U38" i="15"/>
  <c r="U37" i="15"/>
  <c r="U36" i="15"/>
  <c r="U35" i="15"/>
  <c r="U34" i="15"/>
  <c r="U33" i="15"/>
  <c r="U32" i="15"/>
  <c r="U31" i="15"/>
  <c r="U30" i="15"/>
  <c r="U29" i="15"/>
  <c r="U28" i="15"/>
  <c r="U27" i="15"/>
  <c r="U26" i="15"/>
  <c r="U25" i="15"/>
  <c r="U24" i="15"/>
  <c r="U23" i="15"/>
  <c r="U22" i="15"/>
  <c r="U21" i="15"/>
  <c r="U20" i="15"/>
  <c r="U19" i="15"/>
  <c r="U18" i="15"/>
  <c r="U17" i="15"/>
  <c r="U16" i="15"/>
  <c r="U15" i="15"/>
  <c r="U14" i="15"/>
  <c r="U13" i="15"/>
  <c r="U12" i="15"/>
  <c r="A44" i="15"/>
  <c r="A43" i="15"/>
  <c r="A42" i="15"/>
  <c r="A41" i="15"/>
  <c r="A40" i="15"/>
  <c r="A39" i="15"/>
  <c r="A38" i="15"/>
  <c r="A37" i="15"/>
  <c r="A36" i="15"/>
  <c r="A35" i="15"/>
  <c r="A34" i="15"/>
  <c r="A33" i="15"/>
  <c r="A32" i="15"/>
  <c r="A31" i="15"/>
  <c r="A30" i="15"/>
  <c r="A29" i="15"/>
  <c r="D29" i="15" s="1"/>
  <c r="A28" i="15"/>
  <c r="B28" i="15" s="1"/>
  <c r="A27" i="15"/>
  <c r="A26" i="15"/>
  <c r="A25" i="15"/>
  <c r="D25" i="15" s="1"/>
  <c r="A24" i="15"/>
  <c r="A23" i="15"/>
  <c r="A22" i="15"/>
  <c r="A21" i="15"/>
  <c r="B21" i="15" s="1"/>
  <c r="A20" i="15"/>
  <c r="B20" i="15" s="1"/>
  <c r="A19" i="15"/>
  <c r="A18" i="15"/>
  <c r="A17" i="15"/>
  <c r="B17" i="15" s="1"/>
  <c r="A16" i="15"/>
  <c r="A15" i="15"/>
  <c r="A14" i="15"/>
  <c r="A13" i="15"/>
  <c r="D13" i="15" s="1"/>
  <c r="A12" i="15"/>
  <c r="D12" i="15" s="1"/>
  <c r="W38" i="14"/>
  <c r="W37" i="14"/>
  <c r="W30" i="14"/>
  <c r="W29" i="14"/>
  <c r="W22" i="14"/>
  <c r="W21" i="14"/>
  <c r="W14" i="14"/>
  <c r="W13" i="14"/>
  <c r="V44" i="14"/>
  <c r="V43" i="14"/>
  <c r="V42" i="14"/>
  <c r="V41" i="14"/>
  <c r="V40" i="14"/>
  <c r="V39" i="14"/>
  <c r="V38" i="14"/>
  <c r="V37" i="14"/>
  <c r="V36" i="14"/>
  <c r="V35" i="14"/>
  <c r="V34" i="14"/>
  <c r="V33" i="14"/>
  <c r="V32" i="14"/>
  <c r="V31" i="14"/>
  <c r="V30" i="14"/>
  <c r="V29" i="14"/>
  <c r="V28" i="14"/>
  <c r="V27" i="14"/>
  <c r="V26" i="14"/>
  <c r="V25" i="14"/>
  <c r="V24" i="14"/>
  <c r="V23" i="14"/>
  <c r="V22" i="14"/>
  <c r="V21" i="14"/>
  <c r="V20" i="14"/>
  <c r="V19" i="14"/>
  <c r="V18" i="14"/>
  <c r="V17" i="14"/>
  <c r="V16" i="14"/>
  <c r="V15" i="14"/>
  <c r="V14" i="14"/>
  <c r="V13" i="14"/>
  <c r="V12" i="14"/>
  <c r="U44" i="14"/>
  <c r="U43" i="14"/>
  <c r="U42" i="14"/>
  <c r="U41" i="14"/>
  <c r="U40" i="14"/>
  <c r="U39" i="14"/>
  <c r="U38" i="14"/>
  <c r="U37" i="14"/>
  <c r="U36" i="14"/>
  <c r="U35" i="14"/>
  <c r="U34" i="14"/>
  <c r="U33" i="14"/>
  <c r="U32" i="14"/>
  <c r="U31" i="14"/>
  <c r="U30" i="14"/>
  <c r="U29" i="14"/>
  <c r="U28" i="14"/>
  <c r="U27" i="14"/>
  <c r="U26" i="14"/>
  <c r="U25" i="14"/>
  <c r="U24" i="14"/>
  <c r="U23" i="14"/>
  <c r="U22" i="14"/>
  <c r="U21" i="14"/>
  <c r="U20" i="14"/>
  <c r="U19" i="14"/>
  <c r="U18" i="14"/>
  <c r="U17" i="14"/>
  <c r="U16" i="14"/>
  <c r="U15" i="14"/>
  <c r="U14" i="14"/>
  <c r="U13" i="14"/>
  <c r="U12" i="14"/>
  <c r="A44" i="14"/>
  <c r="A43" i="14"/>
  <c r="A42" i="14"/>
  <c r="A41" i="14"/>
  <c r="A40" i="14"/>
  <c r="A39" i="14"/>
  <c r="A38" i="14"/>
  <c r="A37" i="14"/>
  <c r="A36" i="14"/>
  <c r="A35" i="14"/>
  <c r="A34" i="14"/>
  <c r="A33" i="14"/>
  <c r="A32" i="14"/>
  <c r="A31" i="14"/>
  <c r="A30" i="14"/>
  <c r="D30" i="14" s="1"/>
  <c r="A29" i="14"/>
  <c r="B29" i="14" s="1"/>
  <c r="A28" i="14"/>
  <c r="B28" i="14" s="1"/>
  <c r="A27" i="14"/>
  <c r="A26" i="14"/>
  <c r="D26" i="14" s="1"/>
  <c r="A25" i="14"/>
  <c r="B25" i="14" s="1"/>
  <c r="A24" i="14"/>
  <c r="B24" i="14" s="1"/>
  <c r="A23" i="14"/>
  <c r="D23" i="14" s="1"/>
  <c r="A22" i="14"/>
  <c r="A21" i="14"/>
  <c r="D21" i="14" s="1"/>
  <c r="A20" i="14"/>
  <c r="D20" i="14" s="1"/>
  <c r="A19" i="14"/>
  <c r="D19" i="14" s="1"/>
  <c r="A18" i="14"/>
  <c r="D18" i="14" s="1"/>
  <c r="A17" i="14"/>
  <c r="D17" i="14" s="1"/>
  <c r="A16" i="14"/>
  <c r="D16" i="14" s="1"/>
  <c r="A15" i="14"/>
  <c r="D15" i="14" s="1"/>
  <c r="A14" i="14"/>
  <c r="D14" i="14" s="1"/>
  <c r="A13" i="14"/>
  <c r="D13" i="14" s="1"/>
  <c r="A12" i="14"/>
  <c r="V44" i="13"/>
  <c r="V43" i="13"/>
  <c r="V42" i="13"/>
  <c r="V41" i="13"/>
  <c r="V40" i="13"/>
  <c r="V39" i="13"/>
  <c r="V38" i="13"/>
  <c r="V37" i="13"/>
  <c r="V36" i="13"/>
  <c r="V35" i="13"/>
  <c r="V34" i="13"/>
  <c r="U44" i="13"/>
  <c r="U43" i="13"/>
  <c r="U42" i="13"/>
  <c r="U41" i="13"/>
  <c r="U40" i="13"/>
  <c r="U39" i="13"/>
  <c r="U38" i="13"/>
  <c r="U37" i="13"/>
  <c r="U36" i="13"/>
  <c r="U35" i="13"/>
  <c r="U34" i="13"/>
  <c r="A44" i="13"/>
  <c r="A43" i="13"/>
  <c r="D43" i="13" s="1"/>
  <c r="A42" i="13"/>
  <c r="A41" i="13"/>
  <c r="D41" i="13" s="1"/>
  <c r="A40" i="13"/>
  <c r="A39" i="13"/>
  <c r="D39" i="13" s="1"/>
  <c r="A38" i="13"/>
  <c r="A37" i="13"/>
  <c r="D37" i="13" s="1"/>
  <c r="A36" i="13"/>
  <c r="A35" i="13"/>
  <c r="D35" i="13" s="1"/>
  <c r="A34" i="13"/>
  <c r="D34" i="13" s="1"/>
  <c r="A33" i="13"/>
  <c r="D33" i="13" s="1"/>
  <c r="A32" i="13"/>
  <c r="A31" i="13"/>
  <c r="D31" i="13" s="1"/>
  <c r="A30" i="13"/>
  <c r="A29" i="13"/>
  <c r="D29" i="13" s="1"/>
  <c r="A28" i="13"/>
  <c r="D28" i="13" s="1"/>
  <c r="A27" i="13"/>
  <c r="D27" i="13" s="1"/>
  <c r="A26" i="13"/>
  <c r="A25" i="13"/>
  <c r="D25" i="13" s="1"/>
  <c r="A24" i="13"/>
  <c r="D24" i="13" s="1"/>
  <c r="A23" i="13"/>
  <c r="D23" i="13" s="1"/>
  <c r="A22" i="13"/>
  <c r="A21" i="13"/>
  <c r="D21" i="13" s="1"/>
  <c r="A20" i="13"/>
  <c r="A19" i="13"/>
  <c r="D19" i="13" s="1"/>
  <c r="A18" i="13"/>
  <c r="A17" i="13"/>
  <c r="D17" i="13" s="1"/>
  <c r="A16" i="13"/>
  <c r="D16" i="13" s="1"/>
  <c r="A15" i="13"/>
  <c r="D15" i="13" s="1"/>
  <c r="A14" i="13"/>
  <c r="D14" i="13" s="1"/>
  <c r="A13" i="13"/>
  <c r="D13" i="13" s="1"/>
  <c r="A12" i="13"/>
  <c r="W40" i="12"/>
  <c r="V44" i="12"/>
  <c r="V43" i="12"/>
  <c r="V42" i="12"/>
  <c r="V41" i="12"/>
  <c r="V40" i="12"/>
  <c r="V39" i="12"/>
  <c r="V38" i="12"/>
  <c r="V37" i="12"/>
  <c r="V36" i="12"/>
  <c r="V35" i="12"/>
  <c r="V34" i="12"/>
  <c r="U44" i="12"/>
  <c r="U43" i="12"/>
  <c r="U42" i="12"/>
  <c r="U41" i="12"/>
  <c r="U40" i="12"/>
  <c r="U39" i="12"/>
  <c r="U38" i="12"/>
  <c r="U37" i="12"/>
  <c r="U36" i="12"/>
  <c r="U35" i="12"/>
  <c r="U34" i="12"/>
  <c r="D41" i="12"/>
  <c r="D38" i="12"/>
  <c r="D37" i="12"/>
  <c r="D33" i="12"/>
  <c r="D29" i="12"/>
  <c r="D25" i="12"/>
  <c r="B21" i="12"/>
  <c r="B17" i="12"/>
  <c r="B13" i="12"/>
  <c r="Q44" i="16"/>
  <c r="P44" i="16"/>
  <c r="W44" i="16" s="1"/>
  <c r="K44" i="16"/>
  <c r="G44" i="16"/>
  <c r="N44" i="16" s="1"/>
  <c r="D44" i="16"/>
  <c r="Q43" i="16"/>
  <c r="P43" i="16"/>
  <c r="W43" i="16" s="1"/>
  <c r="K43" i="16"/>
  <c r="G43" i="16"/>
  <c r="N43" i="16" s="1"/>
  <c r="D43" i="16"/>
  <c r="Q42" i="16"/>
  <c r="P42" i="16"/>
  <c r="K42" i="16"/>
  <c r="G42" i="16"/>
  <c r="N42" i="16" s="1"/>
  <c r="D42" i="16"/>
  <c r="Q41" i="16"/>
  <c r="P41" i="16"/>
  <c r="W41" i="16" s="1"/>
  <c r="K41" i="16"/>
  <c r="G41" i="16"/>
  <c r="N41" i="16" s="1"/>
  <c r="Q40" i="16"/>
  <c r="P40" i="16"/>
  <c r="W40" i="16" s="1"/>
  <c r="K40" i="16"/>
  <c r="G40" i="16"/>
  <c r="N40" i="16" s="1"/>
  <c r="D40" i="16"/>
  <c r="Q39" i="16"/>
  <c r="P39" i="16"/>
  <c r="W39" i="16" s="1"/>
  <c r="K39" i="16"/>
  <c r="G39" i="16"/>
  <c r="N39" i="16" s="1"/>
  <c r="D39" i="16"/>
  <c r="Q38" i="16"/>
  <c r="P38" i="16"/>
  <c r="W38" i="16" s="1"/>
  <c r="K38" i="16"/>
  <c r="G38" i="16"/>
  <c r="N38" i="16" s="1"/>
  <c r="Q37" i="16"/>
  <c r="P37" i="16"/>
  <c r="W37" i="16" s="1"/>
  <c r="K37" i="16"/>
  <c r="G37" i="16"/>
  <c r="N37" i="16" s="1"/>
  <c r="Q36" i="16"/>
  <c r="P36" i="16"/>
  <c r="W36" i="16" s="1"/>
  <c r="K36" i="16"/>
  <c r="G36" i="16"/>
  <c r="N36" i="16" s="1"/>
  <c r="D36" i="16"/>
  <c r="Q35" i="16"/>
  <c r="P35" i="16"/>
  <c r="K35" i="16"/>
  <c r="G35" i="16"/>
  <c r="N35" i="16" s="1"/>
  <c r="D35" i="16"/>
  <c r="Q34" i="16"/>
  <c r="P34" i="16"/>
  <c r="K34" i="16"/>
  <c r="G34" i="16"/>
  <c r="N34" i="16" s="1"/>
  <c r="D34" i="16"/>
  <c r="Q33" i="16"/>
  <c r="P33" i="16"/>
  <c r="W33" i="16" s="1"/>
  <c r="K33" i="16"/>
  <c r="G33" i="16"/>
  <c r="N33" i="16" s="1"/>
  <c r="Q32" i="16"/>
  <c r="P32" i="16"/>
  <c r="W32" i="16" s="1"/>
  <c r="K32" i="16"/>
  <c r="G32" i="16"/>
  <c r="N32" i="16" s="1"/>
  <c r="D32" i="16"/>
  <c r="Q31" i="16"/>
  <c r="P31" i="16"/>
  <c r="W31" i="16" s="1"/>
  <c r="K31" i="16"/>
  <c r="G31" i="16"/>
  <c r="N31" i="16" s="1"/>
  <c r="D31" i="16"/>
  <c r="Q30" i="16"/>
  <c r="P30" i="16"/>
  <c r="W30" i="16" s="1"/>
  <c r="K30" i="16"/>
  <c r="G30" i="16"/>
  <c r="N30" i="16" s="1"/>
  <c r="D30" i="16"/>
  <c r="Q29" i="16"/>
  <c r="P29" i="16"/>
  <c r="W29" i="16" s="1"/>
  <c r="K29" i="16"/>
  <c r="G29" i="16"/>
  <c r="N29" i="16" s="1"/>
  <c r="Q28" i="16"/>
  <c r="P28" i="16"/>
  <c r="W28" i="16" s="1"/>
  <c r="K28" i="16"/>
  <c r="G28" i="16"/>
  <c r="N28" i="16" s="1"/>
  <c r="D28" i="16"/>
  <c r="Q27" i="16"/>
  <c r="P27" i="16"/>
  <c r="K27" i="16"/>
  <c r="G27" i="16"/>
  <c r="N27" i="16" s="1"/>
  <c r="D27" i="16"/>
  <c r="Q26" i="16"/>
  <c r="P26" i="16"/>
  <c r="W26" i="16" s="1"/>
  <c r="K26" i="16"/>
  <c r="G26" i="16"/>
  <c r="N26" i="16" s="1"/>
  <c r="D26" i="16"/>
  <c r="Q25" i="16"/>
  <c r="P25" i="16"/>
  <c r="W25" i="16" s="1"/>
  <c r="K25" i="16"/>
  <c r="G25" i="16"/>
  <c r="N25" i="16" s="1"/>
  <c r="Q24" i="16"/>
  <c r="P24" i="16"/>
  <c r="W24" i="16" s="1"/>
  <c r="K24" i="16"/>
  <c r="G24" i="16"/>
  <c r="N24" i="16" s="1"/>
  <c r="D24" i="16"/>
  <c r="Q23" i="16"/>
  <c r="P23" i="16"/>
  <c r="W23" i="16" s="1"/>
  <c r="K23" i="16"/>
  <c r="G23" i="16"/>
  <c r="N23" i="16" s="1"/>
  <c r="D23" i="16"/>
  <c r="B23" i="16"/>
  <c r="Q22" i="16"/>
  <c r="P22" i="16"/>
  <c r="W22" i="16" s="1"/>
  <c r="K22" i="16"/>
  <c r="G22" i="16"/>
  <c r="N22" i="16" s="1"/>
  <c r="D22" i="16"/>
  <c r="B22" i="16"/>
  <c r="Q21" i="16"/>
  <c r="P21" i="16"/>
  <c r="W21" i="16" s="1"/>
  <c r="K21" i="16"/>
  <c r="G21" i="16"/>
  <c r="N21" i="16" s="1"/>
  <c r="Q20" i="16"/>
  <c r="P20" i="16"/>
  <c r="W20" i="16" s="1"/>
  <c r="K20" i="16"/>
  <c r="G20" i="16"/>
  <c r="N20" i="16" s="1"/>
  <c r="D20" i="16"/>
  <c r="B20" i="16"/>
  <c r="Q19" i="16"/>
  <c r="P19" i="16"/>
  <c r="K19" i="16"/>
  <c r="G19" i="16"/>
  <c r="N19" i="16" s="1"/>
  <c r="D19" i="16"/>
  <c r="B19" i="16"/>
  <c r="Q18" i="16"/>
  <c r="P18" i="16"/>
  <c r="K18" i="16"/>
  <c r="G18" i="16"/>
  <c r="N18" i="16" s="1"/>
  <c r="D18" i="16"/>
  <c r="B18" i="16"/>
  <c r="Q17" i="16"/>
  <c r="P17" i="16"/>
  <c r="W17" i="16" s="1"/>
  <c r="K17" i="16"/>
  <c r="G17" i="16"/>
  <c r="N17" i="16" s="1"/>
  <c r="Q16" i="16"/>
  <c r="P16" i="16"/>
  <c r="W16" i="16" s="1"/>
  <c r="X16" i="16" s="1"/>
  <c r="K16" i="16"/>
  <c r="G16" i="16"/>
  <c r="N16" i="16" s="1"/>
  <c r="D16" i="16"/>
  <c r="B16" i="16"/>
  <c r="Q15" i="16"/>
  <c r="P15" i="16"/>
  <c r="W15" i="16" s="1"/>
  <c r="X15" i="16" s="1"/>
  <c r="K15" i="16"/>
  <c r="G15" i="16"/>
  <c r="N15" i="16" s="1"/>
  <c r="D15" i="16"/>
  <c r="B15" i="16"/>
  <c r="Q14" i="16"/>
  <c r="P14" i="16"/>
  <c r="W14" i="16" s="1"/>
  <c r="X14" i="16" s="1"/>
  <c r="K14" i="16"/>
  <c r="G14" i="16"/>
  <c r="N14" i="16" s="1"/>
  <c r="Q13" i="16"/>
  <c r="P13" i="16"/>
  <c r="W13" i="16" s="1"/>
  <c r="X13" i="16" s="1"/>
  <c r="K13" i="16"/>
  <c r="G13" i="16"/>
  <c r="N13" i="16" s="1"/>
  <c r="Q12" i="16"/>
  <c r="P12" i="16"/>
  <c r="W12" i="16" s="1"/>
  <c r="X12" i="16" s="1"/>
  <c r="K12" i="16"/>
  <c r="G12" i="16"/>
  <c r="N12" i="16" s="1"/>
  <c r="E9" i="16"/>
  <c r="L6" i="16"/>
  <c r="E6" i="16"/>
  <c r="Q44" i="15"/>
  <c r="P44" i="15"/>
  <c r="W44" i="15" s="1"/>
  <c r="K44" i="15"/>
  <c r="G44" i="15"/>
  <c r="N44" i="15" s="1"/>
  <c r="Q43" i="15"/>
  <c r="P43" i="15"/>
  <c r="W43" i="15" s="1"/>
  <c r="K43" i="15"/>
  <c r="G43" i="15"/>
  <c r="N43" i="15" s="1"/>
  <c r="Q42" i="15"/>
  <c r="P42" i="15"/>
  <c r="K42" i="15"/>
  <c r="G42" i="15"/>
  <c r="N42" i="15" s="1"/>
  <c r="Q41" i="15"/>
  <c r="P41" i="15"/>
  <c r="K41" i="15"/>
  <c r="G41" i="15"/>
  <c r="N41" i="15" s="1"/>
  <c r="Q40" i="15"/>
  <c r="P40" i="15"/>
  <c r="W40" i="15" s="1"/>
  <c r="K40" i="15"/>
  <c r="G40" i="15"/>
  <c r="N40" i="15" s="1"/>
  <c r="Q39" i="15"/>
  <c r="P39" i="15"/>
  <c r="W39" i="15" s="1"/>
  <c r="K39" i="15"/>
  <c r="G39" i="15"/>
  <c r="N39" i="15" s="1"/>
  <c r="Q38" i="15"/>
  <c r="P38" i="15"/>
  <c r="W38" i="15" s="1"/>
  <c r="K38" i="15"/>
  <c r="G38" i="15"/>
  <c r="N38" i="15" s="1"/>
  <c r="Q37" i="15"/>
  <c r="P37" i="15"/>
  <c r="W37" i="15" s="1"/>
  <c r="K37" i="15"/>
  <c r="G37" i="15"/>
  <c r="N37" i="15" s="1"/>
  <c r="Q36" i="15"/>
  <c r="P36" i="15"/>
  <c r="W36" i="15" s="1"/>
  <c r="K36" i="15"/>
  <c r="G36" i="15"/>
  <c r="N36" i="15" s="1"/>
  <c r="Q35" i="15"/>
  <c r="P35" i="15"/>
  <c r="W35" i="15" s="1"/>
  <c r="K35" i="15"/>
  <c r="G35" i="15"/>
  <c r="N35" i="15" s="1"/>
  <c r="Q34" i="15"/>
  <c r="P34" i="15"/>
  <c r="K34" i="15"/>
  <c r="G34" i="15"/>
  <c r="N34" i="15" s="1"/>
  <c r="Q33" i="15"/>
  <c r="P33" i="15"/>
  <c r="K33" i="15"/>
  <c r="G33" i="15"/>
  <c r="N33" i="15" s="1"/>
  <c r="Q32" i="15"/>
  <c r="P32" i="15"/>
  <c r="W32" i="15" s="1"/>
  <c r="K32" i="15"/>
  <c r="G32" i="15"/>
  <c r="N32" i="15" s="1"/>
  <c r="Q31" i="15"/>
  <c r="P31" i="15"/>
  <c r="W31" i="15" s="1"/>
  <c r="K31" i="15"/>
  <c r="G31" i="15"/>
  <c r="N31" i="15" s="1"/>
  <c r="B31" i="15"/>
  <c r="D31" i="15"/>
  <c r="Q30" i="15"/>
  <c r="P30" i="15"/>
  <c r="W30" i="15" s="1"/>
  <c r="K30" i="15"/>
  <c r="G30" i="15"/>
  <c r="N30" i="15" s="1"/>
  <c r="B30" i="15"/>
  <c r="D30" i="15"/>
  <c r="Q29" i="15"/>
  <c r="P29" i="15"/>
  <c r="W29" i="15" s="1"/>
  <c r="K29" i="15"/>
  <c r="G29" i="15"/>
  <c r="N29" i="15" s="1"/>
  <c r="Q28" i="15"/>
  <c r="P28" i="15"/>
  <c r="W28" i="15" s="1"/>
  <c r="K28" i="15"/>
  <c r="G28" i="15"/>
  <c r="N28" i="15" s="1"/>
  <c r="Q27" i="15"/>
  <c r="P27" i="15"/>
  <c r="W27" i="15" s="1"/>
  <c r="K27" i="15"/>
  <c r="G27" i="15"/>
  <c r="N27" i="15" s="1"/>
  <c r="B27" i="15"/>
  <c r="D27" i="15"/>
  <c r="Q26" i="15"/>
  <c r="P26" i="15"/>
  <c r="K26" i="15"/>
  <c r="G26" i="15"/>
  <c r="N26" i="15" s="1"/>
  <c r="B26" i="15"/>
  <c r="D26" i="15"/>
  <c r="Q25" i="15"/>
  <c r="P25" i="15"/>
  <c r="K25" i="15"/>
  <c r="G25" i="15"/>
  <c r="N25" i="15" s="1"/>
  <c r="B25" i="15"/>
  <c r="Q24" i="15"/>
  <c r="P24" i="15"/>
  <c r="W24" i="15" s="1"/>
  <c r="K24" i="15"/>
  <c r="G24" i="15"/>
  <c r="N24" i="15" s="1"/>
  <c r="B24" i="15"/>
  <c r="D24" i="15"/>
  <c r="Q23" i="15"/>
  <c r="P23" i="15"/>
  <c r="W23" i="15" s="1"/>
  <c r="K23" i="15"/>
  <c r="G23" i="15"/>
  <c r="N23" i="15" s="1"/>
  <c r="D23" i="15"/>
  <c r="B23" i="15"/>
  <c r="Q22" i="15"/>
  <c r="P22" i="15"/>
  <c r="W22" i="15" s="1"/>
  <c r="X22" i="15" s="1"/>
  <c r="K22" i="15"/>
  <c r="G22" i="15"/>
  <c r="N22" i="15" s="1"/>
  <c r="D22" i="15"/>
  <c r="B22" i="15"/>
  <c r="Q21" i="15"/>
  <c r="P21" i="15"/>
  <c r="W21" i="15" s="1"/>
  <c r="X21" i="15" s="1"/>
  <c r="K21" i="15"/>
  <c r="G21" i="15"/>
  <c r="N21" i="15" s="1"/>
  <c r="Q20" i="15"/>
  <c r="P20" i="15"/>
  <c r="W20" i="15" s="1"/>
  <c r="X20" i="15" s="1"/>
  <c r="K20" i="15"/>
  <c r="G20" i="15"/>
  <c r="N20" i="15" s="1"/>
  <c r="D20" i="15"/>
  <c r="Q19" i="15"/>
  <c r="P19" i="15"/>
  <c r="W19" i="15" s="1"/>
  <c r="X19" i="15" s="1"/>
  <c r="K19" i="15"/>
  <c r="G19" i="15"/>
  <c r="N19" i="15" s="1"/>
  <c r="D19" i="15"/>
  <c r="B19" i="15"/>
  <c r="Q18" i="15"/>
  <c r="P18" i="15"/>
  <c r="K18" i="15"/>
  <c r="G18" i="15"/>
  <c r="N18" i="15" s="1"/>
  <c r="D18" i="15"/>
  <c r="B18" i="15"/>
  <c r="Q17" i="15"/>
  <c r="P17" i="15"/>
  <c r="K17" i="15"/>
  <c r="G17" i="15"/>
  <c r="N17" i="15" s="1"/>
  <c r="D17" i="15"/>
  <c r="Q16" i="15"/>
  <c r="P16" i="15"/>
  <c r="W16" i="15" s="1"/>
  <c r="X16" i="15" s="1"/>
  <c r="K16" i="15"/>
  <c r="G16" i="15"/>
  <c r="N16" i="15" s="1"/>
  <c r="D16" i="15"/>
  <c r="B16" i="15"/>
  <c r="Q15" i="15"/>
  <c r="P15" i="15"/>
  <c r="W15" i="15" s="1"/>
  <c r="X15" i="15" s="1"/>
  <c r="K15" i="15"/>
  <c r="G15" i="15"/>
  <c r="N15" i="15" s="1"/>
  <c r="D15" i="15"/>
  <c r="B15" i="15"/>
  <c r="Q14" i="15"/>
  <c r="P14" i="15"/>
  <c r="W14" i="15" s="1"/>
  <c r="X14" i="15" s="1"/>
  <c r="K14" i="15"/>
  <c r="G14" i="15"/>
  <c r="N14" i="15" s="1"/>
  <c r="D14" i="15"/>
  <c r="B14" i="15"/>
  <c r="Q13" i="15"/>
  <c r="P13" i="15"/>
  <c r="W13" i="15" s="1"/>
  <c r="X13" i="15" s="1"/>
  <c r="K13" i="15"/>
  <c r="G13" i="15"/>
  <c r="N13" i="15" s="1"/>
  <c r="Q12" i="15"/>
  <c r="P12" i="15"/>
  <c r="W12" i="15" s="1"/>
  <c r="X12" i="15" s="1"/>
  <c r="K12" i="15"/>
  <c r="G12" i="15"/>
  <c r="N12" i="15" s="1"/>
  <c r="B12" i="15"/>
  <c r="E9" i="15"/>
  <c r="L6" i="15"/>
  <c r="E6" i="15"/>
  <c r="Q44" i="14"/>
  <c r="P44" i="14"/>
  <c r="W44" i="14" s="1"/>
  <c r="K44" i="14"/>
  <c r="G44" i="14"/>
  <c r="N44" i="14" s="1"/>
  <c r="Q43" i="14"/>
  <c r="P43" i="14"/>
  <c r="W43" i="14" s="1"/>
  <c r="K43" i="14"/>
  <c r="G43" i="14"/>
  <c r="N43" i="14" s="1"/>
  <c r="Q42" i="14"/>
  <c r="P42" i="14"/>
  <c r="W42" i="14" s="1"/>
  <c r="K42" i="14"/>
  <c r="G42" i="14"/>
  <c r="N42" i="14" s="1"/>
  <c r="Q41" i="14"/>
  <c r="P41" i="14"/>
  <c r="W41" i="14" s="1"/>
  <c r="K41" i="14"/>
  <c r="G41" i="14"/>
  <c r="N41" i="14" s="1"/>
  <c r="Q40" i="14"/>
  <c r="P40" i="14"/>
  <c r="W40" i="14" s="1"/>
  <c r="K40" i="14"/>
  <c r="G40" i="14"/>
  <c r="N40" i="14" s="1"/>
  <c r="Q39" i="14"/>
  <c r="P39" i="14"/>
  <c r="W39" i="14" s="1"/>
  <c r="K39" i="14"/>
  <c r="G39" i="14"/>
  <c r="N39" i="14" s="1"/>
  <c r="Q38" i="14"/>
  <c r="P38" i="14"/>
  <c r="K38" i="14"/>
  <c r="G38" i="14"/>
  <c r="N38" i="14" s="1"/>
  <c r="Q37" i="14"/>
  <c r="P37" i="14"/>
  <c r="K37" i="14"/>
  <c r="G37" i="14"/>
  <c r="N37" i="14" s="1"/>
  <c r="Q36" i="14"/>
  <c r="P36" i="14"/>
  <c r="W36" i="14" s="1"/>
  <c r="K36" i="14"/>
  <c r="G36" i="14"/>
  <c r="N36" i="14" s="1"/>
  <c r="Q35" i="14"/>
  <c r="P35" i="14"/>
  <c r="W35" i="14" s="1"/>
  <c r="K35" i="14"/>
  <c r="G35" i="14"/>
  <c r="N35" i="14" s="1"/>
  <c r="Q34" i="14"/>
  <c r="P34" i="14"/>
  <c r="W34" i="14" s="1"/>
  <c r="K34" i="14"/>
  <c r="G34" i="14"/>
  <c r="N34" i="14" s="1"/>
  <c r="Q33" i="14"/>
  <c r="P33" i="14"/>
  <c r="W33" i="14" s="1"/>
  <c r="K33" i="14"/>
  <c r="G33" i="14"/>
  <c r="N33" i="14" s="1"/>
  <c r="Q32" i="14"/>
  <c r="P32" i="14"/>
  <c r="W32" i="14" s="1"/>
  <c r="K32" i="14"/>
  <c r="G32" i="14"/>
  <c r="N32" i="14" s="1"/>
  <c r="Q31" i="14"/>
  <c r="P31" i="14"/>
  <c r="W31" i="14" s="1"/>
  <c r="K31" i="14"/>
  <c r="G31" i="14"/>
  <c r="N31" i="14" s="1"/>
  <c r="Q30" i="14"/>
  <c r="P30" i="14"/>
  <c r="K30" i="14"/>
  <c r="G30" i="14"/>
  <c r="N30" i="14" s="1"/>
  <c r="Q29" i="14"/>
  <c r="P29" i="14"/>
  <c r="K29" i="14"/>
  <c r="G29" i="14"/>
  <c r="N29" i="14" s="1"/>
  <c r="Q28" i="14"/>
  <c r="P28" i="14"/>
  <c r="W28" i="14" s="1"/>
  <c r="K28" i="14"/>
  <c r="G28" i="14"/>
  <c r="N28" i="14" s="1"/>
  <c r="Q27" i="14"/>
  <c r="P27" i="14"/>
  <c r="W27" i="14" s="1"/>
  <c r="K27" i="14"/>
  <c r="G27" i="14"/>
  <c r="N27" i="14" s="1"/>
  <c r="B27" i="14"/>
  <c r="D27" i="14"/>
  <c r="Q26" i="14"/>
  <c r="P26" i="14"/>
  <c r="W26" i="14" s="1"/>
  <c r="K26" i="14"/>
  <c r="G26" i="14"/>
  <c r="N26" i="14" s="1"/>
  <c r="B26" i="14"/>
  <c r="Q25" i="14"/>
  <c r="P25" i="14"/>
  <c r="W25" i="14" s="1"/>
  <c r="K25" i="14"/>
  <c r="G25" i="14"/>
  <c r="N25" i="14" s="1"/>
  <c r="Q24" i="14"/>
  <c r="P24" i="14"/>
  <c r="W24" i="14" s="1"/>
  <c r="K24" i="14"/>
  <c r="G24" i="14"/>
  <c r="N24" i="14" s="1"/>
  <c r="Q23" i="14"/>
  <c r="P23" i="14"/>
  <c r="W23" i="14" s="1"/>
  <c r="K23" i="14"/>
  <c r="G23" i="14"/>
  <c r="N23" i="14" s="1"/>
  <c r="Q22" i="14"/>
  <c r="P22" i="14"/>
  <c r="K22" i="14"/>
  <c r="G22" i="14"/>
  <c r="N22" i="14" s="1"/>
  <c r="D22" i="14"/>
  <c r="Q21" i="14"/>
  <c r="P21" i="14"/>
  <c r="K21" i="14"/>
  <c r="G21" i="14"/>
  <c r="N21" i="14" s="1"/>
  <c r="Q20" i="14"/>
  <c r="P20" i="14"/>
  <c r="W20" i="14" s="1"/>
  <c r="K20" i="14"/>
  <c r="G20" i="14"/>
  <c r="N20" i="14" s="1"/>
  <c r="Q19" i="14"/>
  <c r="P19" i="14"/>
  <c r="W19" i="14" s="1"/>
  <c r="K19" i="14"/>
  <c r="G19" i="14"/>
  <c r="N19" i="14" s="1"/>
  <c r="Q18" i="14"/>
  <c r="P18" i="14"/>
  <c r="W18" i="14" s="1"/>
  <c r="K18" i="14"/>
  <c r="G18" i="14"/>
  <c r="N18" i="14" s="1"/>
  <c r="Q17" i="14"/>
  <c r="P17" i="14"/>
  <c r="W17" i="14" s="1"/>
  <c r="K17" i="14"/>
  <c r="G17" i="14"/>
  <c r="N17" i="14" s="1"/>
  <c r="Q16" i="14"/>
  <c r="P16" i="14"/>
  <c r="W16" i="14" s="1"/>
  <c r="K16" i="14"/>
  <c r="G16" i="14"/>
  <c r="N16" i="14" s="1"/>
  <c r="Q15" i="14"/>
  <c r="P15" i="14"/>
  <c r="W15" i="14" s="1"/>
  <c r="K15" i="14"/>
  <c r="G15" i="14"/>
  <c r="N15" i="14" s="1"/>
  <c r="Q14" i="14"/>
  <c r="P14" i="14"/>
  <c r="K14" i="14"/>
  <c r="G14" i="14"/>
  <c r="N14" i="14" s="1"/>
  <c r="Q13" i="14"/>
  <c r="P13" i="14"/>
  <c r="K13" i="14"/>
  <c r="G13" i="14"/>
  <c r="N13" i="14" s="1"/>
  <c r="Q12" i="14"/>
  <c r="P12" i="14"/>
  <c r="W12" i="14" s="1"/>
  <c r="K12" i="14"/>
  <c r="G12" i="14"/>
  <c r="N12" i="14" s="1"/>
  <c r="D12" i="14"/>
  <c r="E9" i="14"/>
  <c r="L6" i="14"/>
  <c r="E6" i="14"/>
  <c r="Q44" i="13"/>
  <c r="P44" i="13"/>
  <c r="W44" i="13" s="1"/>
  <c r="X44" i="13" s="1"/>
  <c r="K44" i="13"/>
  <c r="G44" i="13"/>
  <c r="N44" i="13" s="1"/>
  <c r="D44" i="13"/>
  <c r="Q43" i="13"/>
  <c r="P43" i="13"/>
  <c r="W43" i="13" s="1"/>
  <c r="X43" i="13" s="1"/>
  <c r="K43" i="13"/>
  <c r="G43" i="13"/>
  <c r="N43" i="13" s="1"/>
  <c r="Q42" i="13"/>
  <c r="P42" i="13"/>
  <c r="W42" i="13" s="1"/>
  <c r="X42" i="13" s="1"/>
  <c r="K42" i="13"/>
  <c r="G42" i="13"/>
  <c r="N42" i="13" s="1"/>
  <c r="D42" i="13"/>
  <c r="Q41" i="13"/>
  <c r="P41" i="13"/>
  <c r="W41" i="13" s="1"/>
  <c r="X41" i="13" s="1"/>
  <c r="K41" i="13"/>
  <c r="G41" i="13"/>
  <c r="N41" i="13" s="1"/>
  <c r="Q40" i="13"/>
  <c r="P40" i="13"/>
  <c r="W40" i="13" s="1"/>
  <c r="X40" i="13" s="1"/>
  <c r="K40" i="13"/>
  <c r="G40" i="13"/>
  <c r="N40" i="13" s="1"/>
  <c r="D40" i="13"/>
  <c r="Q39" i="13"/>
  <c r="P39" i="13"/>
  <c r="W39" i="13" s="1"/>
  <c r="X39" i="13" s="1"/>
  <c r="K39" i="13"/>
  <c r="G39" i="13"/>
  <c r="N39" i="13" s="1"/>
  <c r="Q38" i="13"/>
  <c r="P38" i="13"/>
  <c r="W38" i="13" s="1"/>
  <c r="X38" i="13" s="1"/>
  <c r="K38" i="13"/>
  <c r="G38" i="13"/>
  <c r="N38" i="13" s="1"/>
  <c r="D38" i="13"/>
  <c r="Q37" i="13"/>
  <c r="P37" i="13"/>
  <c r="W37" i="13" s="1"/>
  <c r="X37" i="13" s="1"/>
  <c r="K37" i="13"/>
  <c r="G37" i="13"/>
  <c r="N37" i="13" s="1"/>
  <c r="Q36" i="13"/>
  <c r="P36" i="13"/>
  <c r="W36" i="13" s="1"/>
  <c r="X36" i="13" s="1"/>
  <c r="K36" i="13"/>
  <c r="G36" i="13"/>
  <c r="N36" i="13" s="1"/>
  <c r="D36" i="13"/>
  <c r="Q35" i="13"/>
  <c r="P35" i="13"/>
  <c r="W35" i="13" s="1"/>
  <c r="X35" i="13" s="1"/>
  <c r="K35" i="13"/>
  <c r="G35" i="13"/>
  <c r="N35" i="13" s="1"/>
  <c r="Q34" i="13"/>
  <c r="P34" i="13"/>
  <c r="W34" i="13" s="1"/>
  <c r="X34" i="13" s="1"/>
  <c r="K34" i="13"/>
  <c r="G34" i="13"/>
  <c r="N34" i="13" s="1"/>
  <c r="Q33" i="13"/>
  <c r="P33" i="13"/>
  <c r="G33" i="13"/>
  <c r="N33" i="13" s="1"/>
  <c r="Q32" i="13"/>
  <c r="P32" i="13"/>
  <c r="G32" i="13"/>
  <c r="N32" i="13" s="1"/>
  <c r="D32" i="13"/>
  <c r="Q31" i="13"/>
  <c r="P31" i="13"/>
  <c r="G31" i="13"/>
  <c r="N31" i="13" s="1"/>
  <c r="Q30" i="13"/>
  <c r="P30" i="13"/>
  <c r="G30" i="13"/>
  <c r="N30" i="13" s="1"/>
  <c r="D30" i="13"/>
  <c r="Q29" i="13"/>
  <c r="P29" i="13"/>
  <c r="G29" i="13"/>
  <c r="N29" i="13" s="1"/>
  <c r="Q28" i="13"/>
  <c r="P28" i="13"/>
  <c r="G28" i="13"/>
  <c r="N28" i="13" s="1"/>
  <c r="Q27" i="13"/>
  <c r="P27" i="13"/>
  <c r="K27" i="13"/>
  <c r="G27" i="13"/>
  <c r="N27" i="13" s="1"/>
  <c r="Q26" i="13"/>
  <c r="P26" i="13"/>
  <c r="K26" i="13"/>
  <c r="G26" i="13"/>
  <c r="N26" i="13" s="1"/>
  <c r="D26" i="13"/>
  <c r="Q25" i="13"/>
  <c r="P25" i="13"/>
  <c r="K25" i="13"/>
  <c r="G25" i="13"/>
  <c r="N25" i="13" s="1"/>
  <c r="Q24" i="13"/>
  <c r="P24" i="13"/>
  <c r="K24" i="13"/>
  <c r="G24" i="13"/>
  <c r="N24" i="13" s="1"/>
  <c r="Q23" i="13"/>
  <c r="P23" i="13"/>
  <c r="K23" i="13"/>
  <c r="G23" i="13"/>
  <c r="N23" i="13" s="1"/>
  <c r="Q22" i="13"/>
  <c r="P22" i="13"/>
  <c r="K22" i="13"/>
  <c r="G22" i="13"/>
  <c r="N22" i="13" s="1"/>
  <c r="D22" i="13"/>
  <c r="Q21" i="13"/>
  <c r="P21" i="13"/>
  <c r="K21" i="13"/>
  <c r="G21" i="13"/>
  <c r="N21" i="13" s="1"/>
  <c r="Q20" i="13"/>
  <c r="P20" i="13"/>
  <c r="K20" i="13"/>
  <c r="G20" i="13"/>
  <c r="N20" i="13" s="1"/>
  <c r="D20" i="13"/>
  <c r="Q19" i="13"/>
  <c r="P19" i="13"/>
  <c r="K19" i="13"/>
  <c r="G19" i="13"/>
  <c r="N19" i="13" s="1"/>
  <c r="Q18" i="13"/>
  <c r="P18" i="13"/>
  <c r="K18" i="13"/>
  <c r="G18" i="13"/>
  <c r="N18" i="13" s="1"/>
  <c r="D18" i="13"/>
  <c r="Q17" i="13"/>
  <c r="P17" i="13"/>
  <c r="K17" i="13"/>
  <c r="G17" i="13"/>
  <c r="N17" i="13" s="1"/>
  <c r="Q16" i="13"/>
  <c r="P16" i="13"/>
  <c r="K16" i="13"/>
  <c r="G16" i="13"/>
  <c r="N16" i="13" s="1"/>
  <c r="Q15" i="13"/>
  <c r="P15" i="13"/>
  <c r="K15" i="13"/>
  <c r="G15" i="13"/>
  <c r="N15" i="13" s="1"/>
  <c r="Q14" i="13"/>
  <c r="P14" i="13"/>
  <c r="K14" i="13"/>
  <c r="G14" i="13"/>
  <c r="N14" i="13" s="1"/>
  <c r="Q13" i="13"/>
  <c r="P13" i="13"/>
  <c r="K13" i="13"/>
  <c r="G13" i="13"/>
  <c r="N13" i="13" s="1"/>
  <c r="Q12" i="13"/>
  <c r="P12" i="13"/>
  <c r="K12" i="13"/>
  <c r="G12" i="13"/>
  <c r="N12" i="13" s="1"/>
  <c r="E9" i="13"/>
  <c r="L6" i="13"/>
  <c r="E6" i="13"/>
  <c r="Q44" i="12"/>
  <c r="P44" i="12"/>
  <c r="W44" i="12" s="1"/>
  <c r="K44" i="12"/>
  <c r="G44" i="12"/>
  <c r="N44" i="12" s="1"/>
  <c r="D44" i="12"/>
  <c r="Q43" i="12"/>
  <c r="P43" i="12"/>
  <c r="W43" i="12" s="1"/>
  <c r="K43" i="12"/>
  <c r="G43" i="12"/>
  <c r="N43" i="12" s="1"/>
  <c r="D43" i="12"/>
  <c r="Q42" i="12"/>
  <c r="P42" i="12"/>
  <c r="W42" i="12" s="1"/>
  <c r="K42" i="12"/>
  <c r="G42" i="12"/>
  <c r="N42" i="12" s="1"/>
  <c r="D42" i="12"/>
  <c r="Q41" i="12"/>
  <c r="P41" i="12"/>
  <c r="W41" i="12" s="1"/>
  <c r="K41" i="12"/>
  <c r="G41" i="12"/>
  <c r="N41" i="12" s="1"/>
  <c r="Q40" i="12"/>
  <c r="P40" i="12"/>
  <c r="K40" i="12"/>
  <c r="G40" i="12"/>
  <c r="N40" i="12" s="1"/>
  <c r="D40" i="12"/>
  <c r="Q39" i="12"/>
  <c r="P39" i="12"/>
  <c r="W39" i="12" s="1"/>
  <c r="K39" i="12"/>
  <c r="G39" i="12"/>
  <c r="N39" i="12" s="1"/>
  <c r="D39" i="12"/>
  <c r="Q38" i="12"/>
  <c r="P38" i="12"/>
  <c r="W38" i="12" s="1"/>
  <c r="K38" i="12"/>
  <c r="G38" i="12"/>
  <c r="N38" i="12" s="1"/>
  <c r="Q37" i="12"/>
  <c r="P37" i="12"/>
  <c r="W37" i="12" s="1"/>
  <c r="K37" i="12"/>
  <c r="G37" i="12"/>
  <c r="N37" i="12" s="1"/>
  <c r="Q36" i="12"/>
  <c r="P36" i="12"/>
  <c r="W36" i="12" s="1"/>
  <c r="X36" i="12" s="1"/>
  <c r="K36" i="12"/>
  <c r="G36" i="12"/>
  <c r="N36" i="12" s="1"/>
  <c r="D36" i="12"/>
  <c r="Q35" i="12"/>
  <c r="P35" i="12"/>
  <c r="W35" i="12" s="1"/>
  <c r="K35" i="12"/>
  <c r="G35" i="12"/>
  <c r="N35" i="12" s="1"/>
  <c r="D35" i="12"/>
  <c r="Q34" i="12"/>
  <c r="P34" i="12"/>
  <c r="W34" i="12" s="1"/>
  <c r="K34" i="12"/>
  <c r="G34" i="12"/>
  <c r="N34" i="12" s="1"/>
  <c r="D34" i="12"/>
  <c r="Q33" i="12"/>
  <c r="P33" i="12"/>
  <c r="G33" i="12"/>
  <c r="N33" i="12" s="1"/>
  <c r="Q32" i="12"/>
  <c r="P32" i="12"/>
  <c r="G32" i="12"/>
  <c r="N32" i="12" s="1"/>
  <c r="D32" i="12"/>
  <c r="Q31" i="12"/>
  <c r="P31" i="12"/>
  <c r="G31" i="12"/>
  <c r="N31" i="12" s="1"/>
  <c r="D31" i="12"/>
  <c r="Q30" i="12"/>
  <c r="P30" i="12"/>
  <c r="G30" i="12"/>
  <c r="N30" i="12" s="1"/>
  <c r="D30" i="12"/>
  <c r="Q29" i="12"/>
  <c r="P29" i="12"/>
  <c r="G29" i="12"/>
  <c r="N29" i="12" s="1"/>
  <c r="Q28" i="12"/>
  <c r="P28" i="12"/>
  <c r="G28" i="12"/>
  <c r="N28" i="12" s="1"/>
  <c r="D28" i="12"/>
  <c r="Q27" i="12"/>
  <c r="P27" i="12"/>
  <c r="K27" i="12"/>
  <c r="G27" i="12"/>
  <c r="N27" i="12" s="1"/>
  <c r="D27" i="12"/>
  <c r="Q26" i="12"/>
  <c r="P26" i="12"/>
  <c r="K26" i="12"/>
  <c r="G26" i="12"/>
  <c r="N26" i="12" s="1"/>
  <c r="D26" i="12"/>
  <c r="Q25" i="12"/>
  <c r="P25" i="12"/>
  <c r="K25" i="12"/>
  <c r="G25" i="12"/>
  <c r="N25" i="12" s="1"/>
  <c r="Q24" i="12"/>
  <c r="P24" i="12"/>
  <c r="K24" i="12"/>
  <c r="G24" i="12"/>
  <c r="N24" i="12" s="1"/>
  <c r="D24" i="12"/>
  <c r="Q23" i="12"/>
  <c r="P23" i="12"/>
  <c r="K23" i="12"/>
  <c r="G23" i="12"/>
  <c r="N23" i="12" s="1"/>
  <c r="D23" i="12"/>
  <c r="B23" i="12"/>
  <c r="Q22" i="12"/>
  <c r="P22" i="12"/>
  <c r="K22" i="12"/>
  <c r="G22" i="12"/>
  <c r="N22" i="12" s="1"/>
  <c r="D22" i="12"/>
  <c r="B22" i="12"/>
  <c r="Q21" i="12"/>
  <c r="P21" i="12"/>
  <c r="K21" i="12"/>
  <c r="G21" i="12"/>
  <c r="N21" i="12" s="1"/>
  <c r="D21" i="12"/>
  <c r="Q20" i="12"/>
  <c r="P20" i="12"/>
  <c r="K20" i="12"/>
  <c r="G20" i="12"/>
  <c r="N20" i="12" s="1"/>
  <c r="D20" i="12"/>
  <c r="B20" i="12"/>
  <c r="Q19" i="12"/>
  <c r="P19" i="12"/>
  <c r="K19" i="12"/>
  <c r="G19" i="12"/>
  <c r="N19" i="12" s="1"/>
  <c r="D19" i="12"/>
  <c r="B19" i="12"/>
  <c r="Q18" i="12"/>
  <c r="P18" i="12"/>
  <c r="K18" i="12"/>
  <c r="G18" i="12"/>
  <c r="N18" i="12" s="1"/>
  <c r="D18" i="12"/>
  <c r="B18" i="12"/>
  <c r="Q17" i="12"/>
  <c r="P17" i="12"/>
  <c r="K17" i="12"/>
  <c r="G17" i="12"/>
  <c r="N17" i="12" s="1"/>
  <c r="D17" i="12"/>
  <c r="Q16" i="12"/>
  <c r="P16" i="12"/>
  <c r="K16" i="12"/>
  <c r="G16" i="12"/>
  <c r="N16" i="12" s="1"/>
  <c r="D16" i="12"/>
  <c r="B16" i="12"/>
  <c r="Q15" i="12"/>
  <c r="P15" i="12"/>
  <c r="K15" i="12"/>
  <c r="G15" i="12"/>
  <c r="N15" i="12" s="1"/>
  <c r="D15" i="12"/>
  <c r="B15" i="12"/>
  <c r="Q14" i="12"/>
  <c r="P14" i="12"/>
  <c r="K14" i="12"/>
  <c r="G14" i="12"/>
  <c r="N14" i="12" s="1"/>
  <c r="D14" i="12"/>
  <c r="B14" i="12"/>
  <c r="Q13" i="12"/>
  <c r="P13" i="12"/>
  <c r="K13" i="12"/>
  <c r="G13" i="12"/>
  <c r="N13" i="12" s="1"/>
  <c r="D13" i="12"/>
  <c r="Q12" i="12"/>
  <c r="P12" i="12"/>
  <c r="K12" i="12"/>
  <c r="G12" i="12"/>
  <c r="N12" i="12" s="1"/>
  <c r="D12" i="12"/>
  <c r="B12" i="12"/>
  <c r="E9" i="12"/>
  <c r="L6" i="12"/>
  <c r="E6" i="12"/>
  <c r="W40" i="11"/>
  <c r="V44" i="11"/>
  <c r="V43" i="11"/>
  <c r="V42" i="11"/>
  <c r="V41" i="11"/>
  <c r="V40" i="11"/>
  <c r="V39" i="11"/>
  <c r="V38" i="11"/>
  <c r="V37" i="11"/>
  <c r="V36" i="11"/>
  <c r="V35" i="11"/>
  <c r="V34" i="11"/>
  <c r="U44" i="11"/>
  <c r="U43" i="11"/>
  <c r="U42" i="11"/>
  <c r="U41" i="11"/>
  <c r="U40" i="11"/>
  <c r="U39" i="11"/>
  <c r="U38" i="11"/>
  <c r="U37" i="11"/>
  <c r="U36" i="11"/>
  <c r="U35" i="11"/>
  <c r="U34" i="11"/>
  <c r="A44" i="11"/>
  <c r="D44" i="11" s="1"/>
  <c r="A43" i="11"/>
  <c r="A42" i="11"/>
  <c r="A41" i="11"/>
  <c r="A40" i="11"/>
  <c r="A39" i="11"/>
  <c r="D39" i="11" s="1"/>
  <c r="A38" i="11"/>
  <c r="D38" i="11" s="1"/>
  <c r="A37" i="11"/>
  <c r="D37" i="11" s="1"/>
  <c r="A36" i="11"/>
  <c r="D36" i="11" s="1"/>
  <c r="A35" i="11"/>
  <c r="D35" i="11" s="1"/>
  <c r="A34" i="11"/>
  <c r="D34" i="11" s="1"/>
  <c r="A33" i="11"/>
  <c r="B33" i="11" s="1"/>
  <c r="A32" i="11"/>
  <c r="D32" i="11" s="1"/>
  <c r="A31" i="11"/>
  <c r="B31" i="11" s="1"/>
  <c r="A30" i="11"/>
  <c r="B30" i="11" s="1"/>
  <c r="A29" i="11"/>
  <c r="B29" i="11" s="1"/>
  <c r="A28" i="11"/>
  <c r="B28" i="11" s="1"/>
  <c r="A27" i="11"/>
  <c r="B27" i="11" s="1"/>
  <c r="A26" i="11"/>
  <c r="B26" i="11" s="1"/>
  <c r="A25" i="11"/>
  <c r="B25" i="11" s="1"/>
  <c r="A24" i="11"/>
  <c r="B24" i="11" s="1"/>
  <c r="A23" i="11"/>
  <c r="D23" i="11" s="1"/>
  <c r="A22" i="11"/>
  <c r="D22" i="11" s="1"/>
  <c r="A21" i="11"/>
  <c r="B21" i="11" s="1"/>
  <c r="A20" i="11"/>
  <c r="D20" i="11" s="1"/>
  <c r="A19" i="11"/>
  <c r="D19" i="11" s="1"/>
  <c r="A18" i="11"/>
  <c r="D18" i="11" s="1"/>
  <c r="A17" i="11"/>
  <c r="D17" i="11" s="1"/>
  <c r="A16" i="11"/>
  <c r="A15" i="11"/>
  <c r="I22" i="11" s="1"/>
  <c r="A14" i="11"/>
  <c r="D14" i="11" s="1"/>
  <c r="A13" i="11"/>
  <c r="D13" i="11" s="1"/>
  <c r="D41" i="11"/>
  <c r="A12" i="11"/>
  <c r="D12" i="11" s="1"/>
  <c r="E9" i="10"/>
  <c r="E9" i="11"/>
  <c r="Q44" i="11"/>
  <c r="P44" i="11"/>
  <c r="W44" i="11" s="1"/>
  <c r="K44" i="11"/>
  <c r="G44" i="11"/>
  <c r="N44" i="11" s="1"/>
  <c r="Q43" i="11"/>
  <c r="P43" i="11"/>
  <c r="W43" i="11" s="1"/>
  <c r="K43" i="11"/>
  <c r="G43" i="11"/>
  <c r="N43" i="11" s="1"/>
  <c r="D43" i="11"/>
  <c r="B43" i="11"/>
  <c r="Q42" i="11"/>
  <c r="P42" i="11"/>
  <c r="W42" i="11" s="1"/>
  <c r="K42" i="11"/>
  <c r="G42" i="11"/>
  <c r="N42" i="11" s="1"/>
  <c r="D42" i="11"/>
  <c r="Q41" i="11"/>
  <c r="P41" i="11"/>
  <c r="W41" i="11" s="1"/>
  <c r="K41" i="11"/>
  <c r="G41" i="11"/>
  <c r="N41" i="11" s="1"/>
  <c r="Q40" i="11"/>
  <c r="P40" i="11"/>
  <c r="K40" i="11"/>
  <c r="G40" i="11"/>
  <c r="N40" i="11" s="1"/>
  <c r="D40" i="11"/>
  <c r="Q39" i="11"/>
  <c r="P39" i="11"/>
  <c r="W39" i="11" s="1"/>
  <c r="K39" i="11"/>
  <c r="G39" i="11"/>
  <c r="N39" i="11" s="1"/>
  <c r="Q38" i="11"/>
  <c r="P38" i="11"/>
  <c r="W38" i="11" s="1"/>
  <c r="K38" i="11"/>
  <c r="G38" i="11"/>
  <c r="N38" i="11" s="1"/>
  <c r="Q37" i="11"/>
  <c r="P37" i="11"/>
  <c r="W37" i="11" s="1"/>
  <c r="K37" i="11"/>
  <c r="G37" i="11"/>
  <c r="N37" i="11" s="1"/>
  <c r="Q36" i="11"/>
  <c r="P36" i="11"/>
  <c r="W36" i="11" s="1"/>
  <c r="K36" i="11"/>
  <c r="G36" i="11"/>
  <c r="N36" i="11" s="1"/>
  <c r="Q35" i="11"/>
  <c r="P35" i="11"/>
  <c r="W35" i="11" s="1"/>
  <c r="K35" i="11"/>
  <c r="G35" i="11"/>
  <c r="N35" i="11" s="1"/>
  <c r="Q34" i="11"/>
  <c r="P34" i="11"/>
  <c r="W34" i="11" s="1"/>
  <c r="K34" i="11"/>
  <c r="G34" i="11"/>
  <c r="N34" i="11" s="1"/>
  <c r="Q33" i="11"/>
  <c r="P33" i="11"/>
  <c r="G33" i="11"/>
  <c r="N33" i="11" s="1"/>
  <c r="Q32" i="11"/>
  <c r="P32" i="11"/>
  <c r="G32" i="11"/>
  <c r="N32" i="11" s="1"/>
  <c r="Q31" i="11"/>
  <c r="P31" i="11"/>
  <c r="G31" i="11"/>
  <c r="N31" i="11" s="1"/>
  <c r="Q30" i="11"/>
  <c r="P30" i="11"/>
  <c r="G30" i="11"/>
  <c r="N30" i="11" s="1"/>
  <c r="Q29" i="11"/>
  <c r="P29" i="11"/>
  <c r="G29" i="11"/>
  <c r="N29" i="11" s="1"/>
  <c r="Q28" i="11"/>
  <c r="P28" i="11"/>
  <c r="K28" i="11"/>
  <c r="G28" i="11"/>
  <c r="N28" i="11" s="1"/>
  <c r="Q27" i="11"/>
  <c r="P27" i="11"/>
  <c r="K27" i="11"/>
  <c r="G27" i="11"/>
  <c r="N27" i="11" s="1"/>
  <c r="Q26" i="11"/>
  <c r="P26" i="11"/>
  <c r="K26" i="11"/>
  <c r="G26" i="11"/>
  <c r="N26" i="11" s="1"/>
  <c r="D26" i="11"/>
  <c r="Q25" i="11"/>
  <c r="P25" i="11"/>
  <c r="K25" i="11"/>
  <c r="G25" i="11"/>
  <c r="N25" i="11" s="1"/>
  <c r="Q24" i="11"/>
  <c r="P24" i="11"/>
  <c r="K24" i="11"/>
  <c r="G24" i="11"/>
  <c r="N24" i="11" s="1"/>
  <c r="D24" i="11"/>
  <c r="Q23" i="11"/>
  <c r="P23" i="11"/>
  <c r="K23" i="11"/>
  <c r="G23" i="11"/>
  <c r="N23" i="11" s="1"/>
  <c r="Q22" i="11"/>
  <c r="P22" i="11"/>
  <c r="K22" i="11"/>
  <c r="G22" i="11"/>
  <c r="N22" i="11" s="1"/>
  <c r="Q21" i="11"/>
  <c r="P21" i="11"/>
  <c r="K21" i="11"/>
  <c r="G21" i="11"/>
  <c r="N21" i="11" s="1"/>
  <c r="Q20" i="11"/>
  <c r="P20" i="11"/>
  <c r="K20" i="11"/>
  <c r="G20" i="11"/>
  <c r="N20" i="11" s="1"/>
  <c r="Q19" i="11"/>
  <c r="P19" i="11"/>
  <c r="K19" i="11"/>
  <c r="G19" i="11"/>
  <c r="N19" i="11" s="1"/>
  <c r="Q18" i="11"/>
  <c r="P18" i="11"/>
  <c r="K18" i="11"/>
  <c r="G18" i="11"/>
  <c r="N18" i="11" s="1"/>
  <c r="Q17" i="11"/>
  <c r="P17" i="11"/>
  <c r="K17" i="11"/>
  <c r="G17" i="11"/>
  <c r="N17" i="11" s="1"/>
  <c r="Q16" i="11"/>
  <c r="P16" i="11"/>
  <c r="K16" i="11"/>
  <c r="G16" i="11"/>
  <c r="N16" i="11" s="1"/>
  <c r="D16" i="11"/>
  <c r="Q15" i="11"/>
  <c r="P15" i="11"/>
  <c r="K15" i="11"/>
  <c r="G15" i="11"/>
  <c r="N15" i="11" s="1"/>
  <c r="Q14" i="11"/>
  <c r="P14" i="11"/>
  <c r="K14" i="11"/>
  <c r="G14" i="11"/>
  <c r="N14" i="11" s="1"/>
  <c r="Q13" i="11"/>
  <c r="P13" i="11"/>
  <c r="K13" i="11"/>
  <c r="G13" i="11"/>
  <c r="N13" i="11" s="1"/>
  <c r="Q12" i="11"/>
  <c r="P12" i="11"/>
  <c r="K12" i="11"/>
  <c r="G12" i="11"/>
  <c r="N12" i="11" s="1"/>
  <c r="L6" i="11"/>
  <c r="E6" i="11"/>
  <c r="E9" i="9"/>
  <c r="E9" i="8"/>
  <c r="E9" i="7"/>
  <c r="E9" i="6"/>
  <c r="E9" i="5"/>
  <c r="B32" i="11" l="1"/>
  <c r="D28" i="11"/>
  <c r="D30" i="11"/>
  <c r="B23" i="11"/>
  <c r="B22" i="11"/>
  <c r="D15" i="11"/>
  <c r="B29" i="15"/>
  <c r="D28" i="15"/>
  <c r="B14" i="16"/>
  <c r="B21" i="16"/>
  <c r="D24" i="14"/>
  <c r="B44" i="11"/>
  <c r="B13" i="15"/>
  <c r="B13" i="16"/>
  <c r="R28" i="15"/>
  <c r="S28" i="15" s="1"/>
  <c r="R12" i="16"/>
  <c r="R14" i="16"/>
  <c r="T14" i="16" s="1"/>
  <c r="R16" i="16"/>
  <c r="T16" i="16" s="1"/>
  <c r="R17" i="16"/>
  <c r="R19" i="16"/>
  <c r="S19" i="16" s="1"/>
  <c r="R22" i="16"/>
  <c r="S22" i="16" s="1"/>
  <c r="R26" i="16"/>
  <c r="T26" i="16" s="1"/>
  <c r="R31" i="16"/>
  <c r="R36" i="16"/>
  <c r="R37" i="16"/>
  <c r="T37" i="16" s="1"/>
  <c r="R26" i="15"/>
  <c r="S26" i="15" s="1"/>
  <c r="R42" i="16"/>
  <c r="T42" i="16" s="1"/>
  <c r="R12" i="15"/>
  <c r="T12" i="15" s="1"/>
  <c r="R14" i="15"/>
  <c r="T14" i="15" s="1"/>
  <c r="R16" i="15"/>
  <c r="S16" i="15" s="1"/>
  <c r="R40" i="11"/>
  <c r="S40" i="11" s="1"/>
  <c r="R41" i="11"/>
  <c r="S41" i="11" s="1"/>
  <c r="R15" i="12"/>
  <c r="S15" i="12" s="1"/>
  <c r="R34" i="12"/>
  <c r="S34" i="12" s="1"/>
  <c r="R40" i="12"/>
  <c r="S40" i="12" s="1"/>
  <c r="R41" i="12"/>
  <c r="S41" i="12" s="1"/>
  <c r="R34" i="13"/>
  <c r="S34" i="13" s="1"/>
  <c r="R35" i="13"/>
  <c r="T35" i="13" s="1"/>
  <c r="R42" i="13"/>
  <c r="T42" i="13" s="1"/>
  <c r="R43" i="13"/>
  <c r="T43" i="13" s="1"/>
  <c r="R26" i="14"/>
  <c r="S26" i="14" s="1"/>
  <c r="R17" i="15"/>
  <c r="T17" i="15" s="1"/>
  <c r="R19" i="15"/>
  <c r="T19" i="15" s="1"/>
  <c r="R22" i="15"/>
  <c r="T22" i="15" s="1"/>
  <c r="R24" i="15"/>
  <c r="S24" i="15" s="1"/>
  <c r="R29" i="15"/>
  <c r="S29" i="15" s="1"/>
  <c r="R31" i="15"/>
  <c r="T31" i="15" s="1"/>
  <c r="R32" i="15"/>
  <c r="T32" i="15" s="1"/>
  <c r="R33" i="15"/>
  <c r="S33" i="15" s="1"/>
  <c r="R34" i="15"/>
  <c r="T34" i="15" s="1"/>
  <c r="R35" i="15"/>
  <c r="T35" i="15" s="1"/>
  <c r="R36" i="15"/>
  <c r="T36" i="15" s="1"/>
  <c r="R37" i="15"/>
  <c r="S37" i="15" s="1"/>
  <c r="R38" i="15"/>
  <c r="S38" i="15" s="1"/>
  <c r="R39" i="15"/>
  <c r="T39" i="15" s="1"/>
  <c r="R40" i="15"/>
  <c r="S40" i="15" s="1"/>
  <c r="R41" i="15"/>
  <c r="S41" i="15" s="1"/>
  <c r="R42" i="15"/>
  <c r="T42" i="15" s="1"/>
  <c r="R43" i="15"/>
  <c r="T43" i="15" s="1"/>
  <c r="R44" i="15"/>
  <c r="S44" i="15" s="1"/>
  <c r="R13" i="16"/>
  <c r="T13" i="16" s="1"/>
  <c r="R27" i="16"/>
  <c r="S27" i="16" s="1"/>
  <c r="R32" i="16"/>
  <c r="S32" i="16" s="1"/>
  <c r="R33" i="16"/>
  <c r="S33" i="16" s="1"/>
  <c r="R38" i="16"/>
  <c r="S38" i="16" s="1"/>
  <c r="R43" i="16"/>
  <c r="T43" i="16" s="1"/>
  <c r="R34" i="11"/>
  <c r="S34" i="11" s="1"/>
  <c r="R35" i="11"/>
  <c r="S35" i="11" s="1"/>
  <c r="R36" i="12"/>
  <c r="S36" i="12" s="1"/>
  <c r="R37" i="12"/>
  <c r="S37" i="12" s="1"/>
  <c r="R38" i="12"/>
  <c r="S38" i="12" s="1"/>
  <c r="R43" i="12"/>
  <c r="S43" i="12" s="1"/>
  <c r="R38" i="13"/>
  <c r="T38" i="13" s="1"/>
  <c r="R39" i="13"/>
  <c r="T39" i="13" s="1"/>
  <c r="R22" i="14"/>
  <c r="T22" i="14" s="1"/>
  <c r="R23" i="14"/>
  <c r="T23" i="14" s="1"/>
  <c r="R27" i="14"/>
  <c r="S27" i="14" s="1"/>
  <c r="R28" i="14"/>
  <c r="T28" i="14" s="1"/>
  <c r="R29" i="14"/>
  <c r="S29" i="14" s="1"/>
  <c r="R30" i="14"/>
  <c r="S30" i="14" s="1"/>
  <c r="R31" i="14"/>
  <c r="S31" i="14" s="1"/>
  <c r="R32" i="14"/>
  <c r="S32" i="14" s="1"/>
  <c r="R33" i="14"/>
  <c r="S33" i="14" s="1"/>
  <c r="R34" i="14"/>
  <c r="S34" i="14" s="1"/>
  <c r="R35" i="14"/>
  <c r="S35" i="14" s="1"/>
  <c r="R36" i="14"/>
  <c r="S36" i="14" s="1"/>
  <c r="R37" i="14"/>
  <c r="S37" i="14" s="1"/>
  <c r="R38" i="14"/>
  <c r="T38" i="14" s="1"/>
  <c r="R39" i="14"/>
  <c r="S39" i="14" s="1"/>
  <c r="R40" i="14"/>
  <c r="S40" i="14" s="1"/>
  <c r="R41" i="14"/>
  <c r="S41" i="14" s="1"/>
  <c r="R42" i="14"/>
  <c r="T42" i="14" s="1"/>
  <c r="R43" i="14"/>
  <c r="T43" i="14" s="1"/>
  <c r="R44" i="14"/>
  <c r="T44" i="14" s="1"/>
  <c r="R18" i="15"/>
  <c r="T18" i="15" s="1"/>
  <c r="R20" i="15"/>
  <c r="T20" i="15" s="1"/>
  <c r="R21" i="15"/>
  <c r="T21" i="15" s="1"/>
  <c r="R23" i="15"/>
  <c r="T23" i="15" s="1"/>
  <c r="R30" i="15"/>
  <c r="S30" i="15" s="1"/>
  <c r="R24" i="16"/>
  <c r="S24" i="16" s="1"/>
  <c r="R25" i="16"/>
  <c r="S25" i="16" s="1"/>
  <c r="R30" i="16"/>
  <c r="S30" i="16" s="1"/>
  <c r="R35" i="16"/>
  <c r="T35" i="16" s="1"/>
  <c r="R40" i="16"/>
  <c r="S40" i="16" s="1"/>
  <c r="R41" i="16"/>
  <c r="T41" i="16" s="1"/>
  <c r="R42" i="11"/>
  <c r="S42" i="11" s="1"/>
  <c r="R44" i="11"/>
  <c r="S44" i="11" s="1"/>
  <c r="R20" i="12"/>
  <c r="S20" i="12" s="1"/>
  <c r="R35" i="12"/>
  <c r="S35" i="12" s="1"/>
  <c r="R42" i="12"/>
  <c r="S42" i="12" s="1"/>
  <c r="R36" i="13"/>
  <c r="S36" i="13" s="1"/>
  <c r="R37" i="13"/>
  <c r="T37" i="13" s="1"/>
  <c r="R44" i="13"/>
  <c r="T44" i="13" s="1"/>
  <c r="R12" i="14"/>
  <c r="T12" i="14" s="1"/>
  <c r="R13" i="14"/>
  <c r="T13" i="14" s="1"/>
  <c r="R14" i="14"/>
  <c r="T14" i="14" s="1"/>
  <c r="R15" i="14"/>
  <c r="T15" i="14" s="1"/>
  <c r="R16" i="14"/>
  <c r="T16" i="14" s="1"/>
  <c r="R17" i="14"/>
  <c r="S17" i="14" s="1"/>
  <c r="R18" i="14"/>
  <c r="T18" i="14" s="1"/>
  <c r="R19" i="14"/>
  <c r="S19" i="14" s="1"/>
  <c r="R20" i="14"/>
  <c r="T20" i="14" s="1"/>
  <c r="R21" i="14"/>
  <c r="T21" i="14" s="1"/>
  <c r="R13" i="15"/>
  <c r="T13" i="15" s="1"/>
  <c r="R15" i="15"/>
  <c r="T15" i="15" s="1"/>
  <c r="R25" i="15"/>
  <c r="S25" i="15" s="1"/>
  <c r="R27" i="15"/>
  <c r="S27" i="15" s="1"/>
  <c r="R15" i="16"/>
  <c r="T15" i="16" s="1"/>
  <c r="R18" i="16"/>
  <c r="T18" i="16" s="1"/>
  <c r="R20" i="16"/>
  <c r="S20" i="16" s="1"/>
  <c r="R21" i="16"/>
  <c r="S21" i="16" s="1"/>
  <c r="R23" i="16"/>
  <c r="T23" i="16" s="1"/>
  <c r="R28" i="16"/>
  <c r="T28" i="16" s="1"/>
  <c r="R29" i="16"/>
  <c r="T29" i="16" s="1"/>
  <c r="R34" i="16"/>
  <c r="S34" i="16" s="1"/>
  <c r="R39" i="16"/>
  <c r="T39" i="16" s="1"/>
  <c r="R44" i="16"/>
  <c r="S44" i="16" s="1"/>
  <c r="R36" i="11"/>
  <c r="S36" i="11" s="1"/>
  <c r="R37" i="11"/>
  <c r="S37" i="11" s="1"/>
  <c r="R38" i="11"/>
  <c r="T38" i="11" s="1"/>
  <c r="R39" i="11"/>
  <c r="S39" i="11" s="1"/>
  <c r="R43" i="11"/>
  <c r="S43" i="11" s="1"/>
  <c r="R12" i="12"/>
  <c r="S12" i="12" s="1"/>
  <c r="R39" i="12"/>
  <c r="S39" i="12" s="1"/>
  <c r="R44" i="12"/>
  <c r="T44" i="12" s="1"/>
  <c r="R40" i="13"/>
  <c r="T40" i="13" s="1"/>
  <c r="R41" i="13"/>
  <c r="T41" i="13" s="1"/>
  <c r="R24" i="14"/>
  <c r="S24" i="14" s="1"/>
  <c r="R25" i="14"/>
  <c r="T25" i="14" s="1"/>
  <c r="R21" i="12"/>
  <c r="S21" i="12" s="1"/>
  <c r="I18" i="11"/>
  <c r="I26" i="11"/>
  <c r="R26" i="11" s="1"/>
  <c r="S26" i="11" s="1"/>
  <c r="D27" i="11"/>
  <c r="D31" i="11"/>
  <c r="I15" i="11"/>
  <c r="I19" i="11"/>
  <c r="I23" i="11"/>
  <c r="R23" i="11" s="1"/>
  <c r="S23" i="11" s="1"/>
  <c r="I27" i="11"/>
  <c r="R27" i="11" s="1"/>
  <c r="S27" i="11" s="1"/>
  <c r="R18" i="11"/>
  <c r="S18" i="11" s="1"/>
  <c r="I14" i="11"/>
  <c r="I12" i="11"/>
  <c r="R12" i="11" s="1"/>
  <c r="I16" i="11"/>
  <c r="I20" i="11"/>
  <c r="R20" i="11" s="1"/>
  <c r="S20" i="11" s="1"/>
  <c r="I24" i="11"/>
  <c r="I28" i="11"/>
  <c r="R28" i="11" s="1"/>
  <c r="S28" i="11" s="1"/>
  <c r="R22" i="11"/>
  <c r="S22" i="11" s="1"/>
  <c r="I13" i="11"/>
  <c r="I17" i="11"/>
  <c r="R17" i="11" s="1"/>
  <c r="S17" i="11" s="1"/>
  <c r="I21" i="11"/>
  <c r="R21" i="11" s="1"/>
  <c r="S21" i="11" s="1"/>
  <c r="I25" i="11"/>
  <c r="R25" i="11" s="1"/>
  <c r="S25" i="11" s="1"/>
  <c r="R24" i="11"/>
  <c r="S24" i="11" s="1"/>
  <c r="R23" i="12"/>
  <c r="S23" i="12" s="1"/>
  <c r="R14" i="12"/>
  <c r="S14" i="12" s="1"/>
  <c r="R16" i="12"/>
  <c r="S16" i="12" s="1"/>
  <c r="X40" i="12"/>
  <c r="X32" i="16"/>
  <c r="R24" i="12"/>
  <c r="S24" i="12" s="1"/>
  <c r="R15" i="11"/>
  <c r="S15" i="11" s="1"/>
  <c r="R22" i="12"/>
  <c r="S22" i="12" s="1"/>
  <c r="R26" i="12"/>
  <c r="S26" i="12" s="1"/>
  <c r="R18" i="12"/>
  <c r="S18" i="12" s="1"/>
  <c r="R13" i="12"/>
  <c r="S13" i="12" s="1"/>
  <c r="K30" i="12"/>
  <c r="R30" i="12" s="1"/>
  <c r="S30" i="12" s="1"/>
  <c r="K29" i="12"/>
  <c r="R29" i="12" s="1"/>
  <c r="S29" i="12" s="1"/>
  <c r="K31" i="12"/>
  <c r="R31" i="12" s="1"/>
  <c r="S31" i="12" s="1"/>
  <c r="R27" i="12"/>
  <c r="S27" i="12" s="1"/>
  <c r="K32" i="12"/>
  <c r="R32" i="12" s="1"/>
  <c r="S32" i="12" s="1"/>
  <c r="K33" i="12"/>
  <c r="R33" i="12" s="1"/>
  <c r="S33" i="12" s="1"/>
  <c r="K28" i="12"/>
  <c r="R28" i="12" s="1"/>
  <c r="S28" i="12" s="1"/>
  <c r="R14" i="11"/>
  <c r="S14" i="11" s="1"/>
  <c r="R17" i="12"/>
  <c r="S17" i="12" s="1"/>
  <c r="R19" i="12"/>
  <c r="S19" i="12" s="1"/>
  <c r="R25" i="12"/>
  <c r="S25" i="12" s="1"/>
  <c r="B30" i="14"/>
  <c r="I25" i="13"/>
  <c r="R25" i="13" s="1"/>
  <c r="S25" i="13" s="1"/>
  <c r="D12" i="13"/>
  <c r="I26" i="13"/>
  <c r="R26" i="13" s="1"/>
  <c r="S26" i="13" s="1"/>
  <c r="I15" i="13"/>
  <c r="R15" i="13" s="1"/>
  <c r="I19" i="13"/>
  <c r="R19" i="13" s="1"/>
  <c r="S19" i="13" s="1"/>
  <c r="I23" i="13"/>
  <c r="R23" i="13" s="1"/>
  <c r="S23" i="13" s="1"/>
  <c r="I27" i="13"/>
  <c r="R27" i="13" s="1"/>
  <c r="S27" i="13" s="1"/>
  <c r="D28" i="14"/>
  <c r="I12" i="13"/>
  <c r="R12" i="13" s="1"/>
  <c r="S12" i="13" s="1"/>
  <c r="I16" i="13"/>
  <c r="R16" i="13" s="1"/>
  <c r="I20" i="13"/>
  <c r="R20" i="13" s="1"/>
  <c r="S20" i="13" s="1"/>
  <c r="I24" i="13"/>
  <c r="R24" i="13" s="1"/>
  <c r="X24" i="15"/>
  <c r="X32" i="15"/>
  <c r="X36" i="15"/>
  <c r="X40" i="15"/>
  <c r="X44" i="15"/>
  <c r="X38" i="16"/>
  <c r="I13" i="13"/>
  <c r="I17" i="13"/>
  <c r="R17" i="13" s="1"/>
  <c r="I21" i="13"/>
  <c r="R21" i="13" s="1"/>
  <c r="I14" i="13"/>
  <c r="R14" i="13" s="1"/>
  <c r="I18" i="13"/>
  <c r="R18" i="13" s="1"/>
  <c r="I22" i="13"/>
  <c r="R22" i="13" s="1"/>
  <c r="X43" i="16"/>
  <c r="X27" i="16"/>
  <c r="X43" i="12"/>
  <c r="X44" i="12"/>
  <c r="X35" i="12"/>
  <c r="X39" i="12"/>
  <c r="X39" i="11"/>
  <c r="X43" i="11"/>
  <c r="X30" i="14"/>
  <c r="X34" i="14"/>
  <c r="X38" i="14"/>
  <c r="X42" i="14"/>
  <c r="X35" i="11"/>
  <c r="X42" i="11"/>
  <c r="X31" i="15"/>
  <c r="X35" i="15"/>
  <c r="X39" i="15"/>
  <c r="X43" i="15"/>
  <c r="X14" i="14"/>
  <c r="X18" i="14"/>
  <c r="X22" i="14"/>
  <c r="X26" i="14"/>
  <c r="X25" i="15"/>
  <c r="X17" i="16"/>
  <c r="X37" i="16"/>
  <c r="X13" i="14"/>
  <c r="X20" i="16"/>
  <c r="X28" i="16"/>
  <c r="X44" i="16"/>
  <c r="X24" i="16"/>
  <c r="X40" i="16"/>
  <c r="X28" i="15"/>
  <c r="X36" i="16"/>
  <c r="X28" i="14"/>
  <c r="X27" i="15"/>
  <c r="X23" i="16"/>
  <c r="X39" i="16"/>
  <c r="X42" i="12"/>
  <c r="X12" i="14"/>
  <c r="X16" i="14"/>
  <c r="X20" i="14"/>
  <c r="X23" i="15"/>
  <c r="X35" i="16"/>
  <c r="X34" i="12"/>
  <c r="X38" i="12"/>
  <c r="X24" i="14"/>
  <c r="X32" i="14"/>
  <c r="X36" i="14"/>
  <c r="X40" i="14"/>
  <c r="X44" i="14"/>
  <c r="X19" i="16"/>
  <c r="X31" i="16"/>
  <c r="X41" i="11"/>
  <c r="X36" i="11"/>
  <c r="X44" i="11"/>
  <c r="X40" i="11"/>
  <c r="X15" i="14"/>
  <c r="X19" i="14"/>
  <c r="X23" i="14"/>
  <c r="X30" i="15"/>
  <c r="X18" i="16"/>
  <c r="X34" i="16"/>
  <c r="X26" i="15"/>
  <c r="X30" i="16"/>
  <c r="X27" i="14"/>
  <c r="X31" i="14"/>
  <c r="X35" i="14"/>
  <c r="X39" i="14"/>
  <c r="X43" i="14"/>
  <c r="X34" i="15"/>
  <c r="X38" i="15"/>
  <c r="X22" i="16"/>
  <c r="X26" i="16"/>
  <c r="X42" i="16"/>
  <c r="X33" i="16"/>
  <c r="X21" i="16"/>
  <c r="X29" i="16"/>
  <c r="X25" i="16"/>
  <c r="X41" i="16"/>
  <c r="B17" i="16"/>
  <c r="B12" i="16"/>
  <c r="X29" i="15"/>
  <c r="X33" i="15"/>
  <c r="X37" i="15"/>
  <c r="X41" i="15"/>
  <c r="X42" i="15"/>
  <c r="D21" i="15"/>
  <c r="X29" i="14"/>
  <c r="X17" i="14"/>
  <c r="X21" i="14"/>
  <c r="X25" i="14"/>
  <c r="X33" i="14"/>
  <c r="X37" i="14"/>
  <c r="X41" i="14"/>
  <c r="T31" i="14"/>
  <c r="D25" i="14"/>
  <c r="D29" i="14"/>
  <c r="X37" i="12"/>
  <c r="X41" i="12"/>
  <c r="S26" i="16"/>
  <c r="S31" i="16"/>
  <c r="T31" i="16"/>
  <c r="T12" i="16"/>
  <c r="S12" i="16"/>
  <c r="S17" i="16"/>
  <c r="T17" i="16"/>
  <c r="T33" i="16"/>
  <c r="T36" i="16"/>
  <c r="S36" i="16"/>
  <c r="T40" i="16"/>
  <c r="B24" i="16"/>
  <c r="B25" i="16"/>
  <c r="B26" i="16"/>
  <c r="B27" i="16"/>
  <c r="B28" i="16"/>
  <c r="B29" i="16"/>
  <c r="B30" i="16"/>
  <c r="B31" i="16"/>
  <c r="B32" i="16"/>
  <c r="B33" i="16"/>
  <c r="B35" i="16"/>
  <c r="B37" i="16"/>
  <c r="B39" i="16"/>
  <c r="B41" i="16"/>
  <c r="B43" i="16"/>
  <c r="B34" i="16"/>
  <c r="B36" i="16"/>
  <c r="B38" i="16"/>
  <c r="B40" i="16"/>
  <c r="B42" i="16"/>
  <c r="B44" i="16"/>
  <c r="S20" i="15"/>
  <c r="D32" i="15"/>
  <c r="B32" i="15"/>
  <c r="D33" i="15"/>
  <c r="B33" i="15"/>
  <c r="D34" i="15"/>
  <c r="B34" i="15"/>
  <c r="D35" i="15"/>
  <c r="B35" i="15"/>
  <c r="D36" i="15"/>
  <c r="B36" i="15"/>
  <c r="D37" i="15"/>
  <c r="B37" i="15"/>
  <c r="D38" i="15"/>
  <c r="B38" i="15"/>
  <c r="D39" i="15"/>
  <c r="B39" i="15"/>
  <c r="D40" i="15"/>
  <c r="B40" i="15"/>
  <c r="D41" i="15"/>
  <c r="B41" i="15"/>
  <c r="D42" i="15"/>
  <c r="B42" i="15"/>
  <c r="D43" i="15"/>
  <c r="B43" i="15"/>
  <c r="D44" i="15"/>
  <c r="B44" i="15"/>
  <c r="T28" i="15"/>
  <c r="S32" i="15"/>
  <c r="T40" i="15"/>
  <c r="D32" i="14"/>
  <c r="B32" i="14"/>
  <c r="D34" i="14"/>
  <c r="B34" i="14"/>
  <c r="D38" i="14"/>
  <c r="B38" i="14"/>
  <c r="D39" i="14"/>
  <c r="B39" i="14"/>
  <c r="D42" i="14"/>
  <c r="B42" i="14"/>
  <c r="D44" i="14"/>
  <c r="B44" i="14"/>
  <c r="B12" i="14"/>
  <c r="B14" i="14"/>
  <c r="B15" i="14"/>
  <c r="B16" i="14"/>
  <c r="B17" i="14"/>
  <c r="B18" i="14"/>
  <c r="B19" i="14"/>
  <c r="B20" i="14"/>
  <c r="B21" i="14"/>
  <c r="B22" i="14"/>
  <c r="B23" i="14"/>
  <c r="D36" i="14"/>
  <c r="B36" i="14"/>
  <c r="D40" i="14"/>
  <c r="B40" i="14"/>
  <c r="D41" i="14"/>
  <c r="B41" i="14"/>
  <c r="D43" i="14"/>
  <c r="B43" i="14"/>
  <c r="B13" i="14"/>
  <c r="D31" i="14"/>
  <c r="B31" i="14"/>
  <c r="D33" i="14"/>
  <c r="B33" i="14"/>
  <c r="D35" i="14"/>
  <c r="B35" i="14"/>
  <c r="D37" i="14"/>
  <c r="B37" i="14"/>
  <c r="S43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T39" i="12"/>
  <c r="T4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X38" i="11"/>
  <c r="X37" i="11"/>
  <c r="X34" i="11"/>
  <c r="R16" i="11"/>
  <c r="R19" i="11"/>
  <c r="D21" i="11"/>
  <c r="D25" i="11"/>
  <c r="D29" i="11"/>
  <c r="D33" i="11"/>
  <c r="B12" i="11"/>
  <c r="B13" i="11"/>
  <c r="B14" i="11"/>
  <c r="B15" i="11"/>
  <c r="B16" i="11"/>
  <c r="B17" i="11"/>
  <c r="B18" i="11"/>
  <c r="B19" i="11"/>
  <c r="B20" i="11"/>
  <c r="R13" i="11"/>
  <c r="K29" i="11"/>
  <c r="R29" i="11" s="1"/>
  <c r="B34" i="11"/>
  <c r="B35" i="11"/>
  <c r="B36" i="11"/>
  <c r="B37" i="11"/>
  <c r="B38" i="11"/>
  <c r="B39" i="11"/>
  <c r="B40" i="11"/>
  <c r="B41" i="11"/>
  <c r="B42" i="11"/>
  <c r="I29" i="10"/>
  <c r="V44" i="10"/>
  <c r="V43" i="10"/>
  <c r="V42" i="10"/>
  <c r="V41" i="10"/>
  <c r="V40" i="10"/>
  <c r="V39" i="10"/>
  <c r="V38" i="10"/>
  <c r="V37" i="10"/>
  <c r="V36" i="10"/>
  <c r="V35" i="10"/>
  <c r="V34" i="10"/>
  <c r="U44" i="10"/>
  <c r="U43" i="10"/>
  <c r="U42" i="10"/>
  <c r="U41" i="10"/>
  <c r="U40" i="10"/>
  <c r="U39" i="10"/>
  <c r="U38" i="10"/>
  <c r="U37" i="10"/>
  <c r="U36" i="10"/>
  <c r="U35" i="10"/>
  <c r="I44" i="10"/>
  <c r="I43" i="10"/>
  <c r="I42" i="10"/>
  <c r="I41" i="10"/>
  <c r="I40" i="10"/>
  <c r="I39" i="10"/>
  <c r="I38" i="10"/>
  <c r="I37" i="10"/>
  <c r="I36" i="10"/>
  <c r="I35" i="10"/>
  <c r="I34" i="10"/>
  <c r="I33" i="10"/>
  <c r="I32" i="10"/>
  <c r="I31" i="10"/>
  <c r="I30" i="10"/>
  <c r="A44" i="10"/>
  <c r="D44" i="10" s="1"/>
  <c r="A43" i="10"/>
  <c r="D43" i="10" s="1"/>
  <c r="A42" i="10"/>
  <c r="B42" i="10" s="1"/>
  <c r="A41" i="10"/>
  <c r="B41" i="10" s="1"/>
  <c r="A40" i="10"/>
  <c r="B40" i="10" s="1"/>
  <c r="A39" i="10"/>
  <c r="B39" i="10" s="1"/>
  <c r="A38" i="10"/>
  <c r="D38" i="10" s="1"/>
  <c r="A37" i="10"/>
  <c r="B37" i="10" s="1"/>
  <c r="A36" i="10"/>
  <c r="B36" i="10" s="1"/>
  <c r="A35" i="10"/>
  <c r="B35" i="10" s="1"/>
  <c r="A34" i="10"/>
  <c r="D34" i="10" s="1"/>
  <c r="A33" i="10"/>
  <c r="B33" i="10" s="1"/>
  <c r="A32" i="10"/>
  <c r="B32" i="10" s="1"/>
  <c r="B30" i="10"/>
  <c r="B29" i="10"/>
  <c r="B28" i="10"/>
  <c r="B27" i="10"/>
  <c r="B25" i="10"/>
  <c r="D24" i="10"/>
  <c r="B22" i="10"/>
  <c r="B21" i="10"/>
  <c r="B20" i="10"/>
  <c r="D19" i="10"/>
  <c r="D17" i="10"/>
  <c r="D16" i="10"/>
  <c r="B15" i="10"/>
  <c r="B14" i="10"/>
  <c r="D13" i="10"/>
  <c r="B12" i="10"/>
  <c r="Q44" i="10"/>
  <c r="P44" i="10"/>
  <c r="W44" i="10" s="1"/>
  <c r="X44" i="10" s="1"/>
  <c r="K44" i="10"/>
  <c r="G44" i="10"/>
  <c r="N44" i="10" s="1"/>
  <c r="B44" i="10"/>
  <c r="Q43" i="10"/>
  <c r="P43" i="10"/>
  <c r="W43" i="10" s="1"/>
  <c r="X43" i="10" s="1"/>
  <c r="K43" i="10"/>
  <c r="G43" i="10"/>
  <c r="N43" i="10" s="1"/>
  <c r="Q42" i="10"/>
  <c r="P42" i="10"/>
  <c r="W42" i="10" s="1"/>
  <c r="X42" i="10" s="1"/>
  <c r="K42" i="10"/>
  <c r="G42" i="10"/>
  <c r="N42" i="10" s="1"/>
  <c r="D42" i="10"/>
  <c r="Q41" i="10"/>
  <c r="P41" i="10"/>
  <c r="W41" i="10" s="1"/>
  <c r="X41" i="10" s="1"/>
  <c r="K41" i="10"/>
  <c r="G41" i="10"/>
  <c r="N41" i="10" s="1"/>
  <c r="Q40" i="10"/>
  <c r="P40" i="10"/>
  <c r="W40" i="10" s="1"/>
  <c r="X40" i="10" s="1"/>
  <c r="K40" i="10"/>
  <c r="G40" i="10"/>
  <c r="N40" i="10" s="1"/>
  <c r="Q39" i="10"/>
  <c r="P39" i="10"/>
  <c r="W39" i="10" s="1"/>
  <c r="X39" i="10" s="1"/>
  <c r="K39" i="10"/>
  <c r="G39" i="10"/>
  <c r="N39" i="10" s="1"/>
  <c r="Q38" i="10"/>
  <c r="P38" i="10"/>
  <c r="W38" i="10" s="1"/>
  <c r="X38" i="10" s="1"/>
  <c r="K38" i="10"/>
  <c r="G38" i="10"/>
  <c r="N38" i="10" s="1"/>
  <c r="Q37" i="10"/>
  <c r="P37" i="10"/>
  <c r="W37" i="10" s="1"/>
  <c r="X37" i="10" s="1"/>
  <c r="K37" i="10"/>
  <c r="G37" i="10"/>
  <c r="N37" i="10" s="1"/>
  <c r="Q36" i="10"/>
  <c r="P36" i="10"/>
  <c r="W36" i="10" s="1"/>
  <c r="X36" i="10" s="1"/>
  <c r="K36" i="10"/>
  <c r="G36" i="10"/>
  <c r="N36" i="10" s="1"/>
  <c r="Q35" i="10"/>
  <c r="P35" i="10"/>
  <c r="W35" i="10" s="1"/>
  <c r="X35" i="10" s="1"/>
  <c r="K35" i="10"/>
  <c r="G35" i="10"/>
  <c r="N35" i="10" s="1"/>
  <c r="Q34" i="10"/>
  <c r="P34" i="10"/>
  <c r="K34" i="10"/>
  <c r="G34" i="10"/>
  <c r="N34" i="10" s="1"/>
  <c r="B34" i="10"/>
  <c r="Q33" i="10"/>
  <c r="P33" i="10"/>
  <c r="G33" i="10"/>
  <c r="N33" i="10" s="1"/>
  <c r="Q32" i="10"/>
  <c r="P32" i="10"/>
  <c r="G32" i="10"/>
  <c r="N32" i="10" s="1"/>
  <c r="Q31" i="10"/>
  <c r="P31" i="10"/>
  <c r="G31" i="10"/>
  <c r="B31" i="10"/>
  <c r="D31" i="10"/>
  <c r="Q30" i="10"/>
  <c r="P30" i="10"/>
  <c r="G30" i="10"/>
  <c r="Q29" i="10"/>
  <c r="P29" i="10"/>
  <c r="G29" i="10"/>
  <c r="D29" i="10"/>
  <c r="Q28" i="10"/>
  <c r="P28" i="10"/>
  <c r="G28" i="10"/>
  <c r="Q27" i="10"/>
  <c r="P27" i="10"/>
  <c r="G27" i="10"/>
  <c r="Q26" i="10"/>
  <c r="P26" i="10"/>
  <c r="G26" i="10"/>
  <c r="B26" i="10"/>
  <c r="D26" i="10"/>
  <c r="Q25" i="10"/>
  <c r="K25" i="10"/>
  <c r="G25" i="10"/>
  <c r="D25" i="10"/>
  <c r="Q24" i="10"/>
  <c r="K24" i="10"/>
  <c r="G24" i="10"/>
  <c r="Q23" i="10"/>
  <c r="K23" i="10"/>
  <c r="G23" i="10"/>
  <c r="B23" i="10"/>
  <c r="D23" i="10"/>
  <c r="Q22" i="10"/>
  <c r="P22" i="10"/>
  <c r="K22" i="10"/>
  <c r="G22" i="10"/>
  <c r="Q21" i="10"/>
  <c r="P21" i="10"/>
  <c r="K21" i="10"/>
  <c r="G21" i="10"/>
  <c r="Q20" i="10"/>
  <c r="P20" i="10"/>
  <c r="K20" i="10"/>
  <c r="G20" i="10"/>
  <c r="Q19" i="10"/>
  <c r="P19" i="10"/>
  <c r="K19" i="10"/>
  <c r="G19" i="10"/>
  <c r="B19" i="10"/>
  <c r="Q18" i="10"/>
  <c r="P18" i="10"/>
  <c r="K18" i="10"/>
  <c r="G18" i="10"/>
  <c r="B18" i="10"/>
  <c r="D18" i="10"/>
  <c r="Q17" i="10"/>
  <c r="P17" i="10"/>
  <c r="K17" i="10"/>
  <c r="G17" i="10"/>
  <c r="Q16" i="10"/>
  <c r="P16" i="10"/>
  <c r="K16" i="10"/>
  <c r="G16" i="10"/>
  <c r="Q15" i="10"/>
  <c r="P15" i="10"/>
  <c r="K15" i="10"/>
  <c r="G15" i="10"/>
  <c r="Q14" i="10"/>
  <c r="P14" i="10"/>
  <c r="K14" i="10"/>
  <c r="G14" i="10"/>
  <c r="D14" i="10"/>
  <c r="Q13" i="10"/>
  <c r="P13" i="10"/>
  <c r="K13" i="10"/>
  <c r="G13" i="10"/>
  <c r="Q12" i="10"/>
  <c r="P12" i="10"/>
  <c r="K12" i="10"/>
  <c r="G12" i="10"/>
  <c r="L6" i="10"/>
  <c r="E6" i="10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G44" i="9"/>
  <c r="N44" i="9" s="1"/>
  <c r="G43" i="9"/>
  <c r="N43" i="9" s="1"/>
  <c r="G42" i="9"/>
  <c r="N42" i="9" s="1"/>
  <c r="G41" i="9"/>
  <c r="N41" i="9" s="1"/>
  <c r="G40" i="9"/>
  <c r="N40" i="9" s="1"/>
  <c r="G39" i="9"/>
  <c r="N39" i="9" s="1"/>
  <c r="G38" i="9"/>
  <c r="N38" i="9" s="1"/>
  <c r="G37" i="9"/>
  <c r="N37" i="9" s="1"/>
  <c r="G36" i="9"/>
  <c r="N36" i="9" s="1"/>
  <c r="G35" i="9"/>
  <c r="N35" i="9" s="1"/>
  <c r="G34" i="9"/>
  <c r="N34" i="9" s="1"/>
  <c r="G33" i="9"/>
  <c r="N33" i="9" s="1"/>
  <c r="G32" i="9"/>
  <c r="N32" i="9" s="1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I29" i="9" s="1"/>
  <c r="I44" i="8"/>
  <c r="I43" i="8"/>
  <c r="I42" i="8"/>
  <c r="I41" i="8"/>
  <c r="I40" i="8"/>
  <c r="I39" i="8"/>
  <c r="I38" i="8"/>
  <c r="I37" i="8"/>
  <c r="I36" i="8"/>
  <c r="I35" i="8"/>
  <c r="I34" i="8"/>
  <c r="I33" i="8"/>
  <c r="I32" i="8"/>
  <c r="I31" i="8"/>
  <c r="I30" i="8"/>
  <c r="I29" i="8"/>
  <c r="I28" i="8"/>
  <c r="I27" i="8"/>
  <c r="I26" i="8"/>
  <c r="I25" i="8"/>
  <c r="I24" i="8"/>
  <c r="I23" i="8"/>
  <c r="I22" i="8"/>
  <c r="I21" i="8"/>
  <c r="I20" i="8"/>
  <c r="I19" i="8"/>
  <c r="I18" i="8"/>
  <c r="I17" i="8"/>
  <c r="I16" i="8"/>
  <c r="I15" i="8"/>
  <c r="I14" i="8"/>
  <c r="I13" i="8"/>
  <c r="I12" i="8"/>
  <c r="G44" i="8"/>
  <c r="N44" i="8" s="1"/>
  <c r="G43" i="8"/>
  <c r="N43" i="8" s="1"/>
  <c r="G42" i="8"/>
  <c r="N42" i="8" s="1"/>
  <c r="G41" i="8"/>
  <c r="N41" i="8" s="1"/>
  <c r="G40" i="8"/>
  <c r="N40" i="8" s="1"/>
  <c r="G39" i="8"/>
  <c r="N39" i="8" s="1"/>
  <c r="G38" i="8"/>
  <c r="N38" i="8" s="1"/>
  <c r="G37" i="8"/>
  <c r="N37" i="8" s="1"/>
  <c r="G36" i="8"/>
  <c r="N36" i="8" s="1"/>
  <c r="G35" i="8"/>
  <c r="N35" i="8" s="1"/>
  <c r="G34" i="8"/>
  <c r="N34" i="8" s="1"/>
  <c r="G33" i="8"/>
  <c r="N33" i="8" s="1"/>
  <c r="G32" i="8"/>
  <c r="N32" i="8" s="1"/>
  <c r="G31" i="8"/>
  <c r="G30" i="8"/>
  <c r="G29" i="8"/>
  <c r="G28" i="8"/>
  <c r="G27" i="8"/>
  <c r="N27" i="8" s="1"/>
  <c r="G26" i="8"/>
  <c r="G25" i="8"/>
  <c r="G24" i="8"/>
  <c r="N24" i="8" s="1"/>
  <c r="G23" i="8"/>
  <c r="G22" i="8"/>
  <c r="G21" i="8"/>
  <c r="G20" i="8"/>
  <c r="G19" i="8"/>
  <c r="N19" i="8" s="1"/>
  <c r="G18" i="8"/>
  <c r="G17" i="8"/>
  <c r="G16" i="8"/>
  <c r="N16" i="8" s="1"/>
  <c r="G15" i="8"/>
  <c r="G14" i="8"/>
  <c r="G13" i="8"/>
  <c r="G12" i="8"/>
  <c r="I44" i="7"/>
  <c r="I43" i="7"/>
  <c r="I42" i="7"/>
  <c r="I41" i="7"/>
  <c r="I40" i="7"/>
  <c r="I39" i="7"/>
  <c r="I38" i="7"/>
  <c r="I37" i="7"/>
  <c r="I36" i="7"/>
  <c r="I35" i="7"/>
  <c r="I34" i="7"/>
  <c r="I33" i="7"/>
  <c r="I32" i="7"/>
  <c r="I31" i="7"/>
  <c r="I30" i="7"/>
  <c r="I29" i="7"/>
  <c r="G44" i="7"/>
  <c r="N44" i="7" s="1"/>
  <c r="G43" i="7"/>
  <c r="N43" i="7" s="1"/>
  <c r="G42" i="7"/>
  <c r="N42" i="7" s="1"/>
  <c r="G41" i="7"/>
  <c r="N41" i="7" s="1"/>
  <c r="G40" i="7"/>
  <c r="N40" i="7" s="1"/>
  <c r="G39" i="7"/>
  <c r="N39" i="7" s="1"/>
  <c r="G38" i="7"/>
  <c r="N38" i="7" s="1"/>
  <c r="G37" i="7"/>
  <c r="N37" i="7" s="1"/>
  <c r="G36" i="7"/>
  <c r="N36" i="7" s="1"/>
  <c r="G35" i="7"/>
  <c r="N35" i="7" s="1"/>
  <c r="G34" i="7"/>
  <c r="N34" i="7" s="1"/>
  <c r="G33" i="7"/>
  <c r="N33" i="7" s="1"/>
  <c r="G32" i="7"/>
  <c r="N32" i="7" s="1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A44" i="7"/>
  <c r="A43" i="7"/>
  <c r="A42" i="7"/>
  <c r="A41" i="7"/>
  <c r="A40" i="7"/>
  <c r="A39" i="7"/>
  <c r="A38" i="7"/>
  <c r="A37" i="7"/>
  <c r="A36" i="7"/>
  <c r="A35" i="7"/>
  <c r="A34" i="7"/>
  <c r="A33" i="7"/>
  <c r="A32" i="7"/>
  <c r="I44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G43" i="6"/>
  <c r="N43" i="6" s="1"/>
  <c r="G42" i="6"/>
  <c r="N42" i="6" s="1"/>
  <c r="G41" i="6"/>
  <c r="N41" i="6" s="1"/>
  <c r="G40" i="6"/>
  <c r="N40" i="6" s="1"/>
  <c r="G39" i="6"/>
  <c r="N39" i="6" s="1"/>
  <c r="G38" i="6"/>
  <c r="N38" i="6" s="1"/>
  <c r="G37" i="6"/>
  <c r="N37" i="6" s="1"/>
  <c r="G36" i="6"/>
  <c r="N36" i="6" s="1"/>
  <c r="G35" i="6"/>
  <c r="N35" i="6" s="1"/>
  <c r="G34" i="6"/>
  <c r="N34" i="6" s="1"/>
  <c r="G33" i="6"/>
  <c r="N33" i="6" s="1"/>
  <c r="G32" i="6"/>
  <c r="N32" i="6" s="1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44" i="6"/>
  <c r="N44" i="6" s="1"/>
  <c r="A44" i="6"/>
  <c r="A43" i="6"/>
  <c r="A42" i="6"/>
  <c r="A41" i="6"/>
  <c r="A40" i="6"/>
  <c r="A39" i="6"/>
  <c r="A38" i="6"/>
  <c r="A37" i="6"/>
  <c r="A36" i="6"/>
  <c r="A35" i="6"/>
  <c r="A34" i="6"/>
  <c r="A33" i="6"/>
  <c r="A32" i="6"/>
  <c r="A31" i="6"/>
  <c r="A30" i="6"/>
  <c r="A29" i="6"/>
  <c r="A28" i="6"/>
  <c r="A27" i="6"/>
  <c r="A26" i="6"/>
  <c r="A25" i="6"/>
  <c r="A24" i="6"/>
  <c r="A23" i="6"/>
  <c r="A22" i="6"/>
  <c r="A21" i="6"/>
  <c r="A20" i="6"/>
  <c r="A19" i="6"/>
  <c r="A18" i="6"/>
  <c r="A17" i="6"/>
  <c r="A16" i="6"/>
  <c r="A15" i="6"/>
  <c r="A14" i="6"/>
  <c r="A13" i="6"/>
  <c r="I19" i="6" s="1"/>
  <c r="A12" i="6"/>
  <c r="I26" i="6" s="1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G43" i="5"/>
  <c r="N43" i="5" s="1"/>
  <c r="G42" i="5"/>
  <c r="N42" i="5" s="1"/>
  <c r="G41" i="5"/>
  <c r="N41" i="5" s="1"/>
  <c r="G40" i="5"/>
  <c r="N40" i="5" s="1"/>
  <c r="G39" i="5"/>
  <c r="N39" i="5" s="1"/>
  <c r="G38" i="5"/>
  <c r="N38" i="5" s="1"/>
  <c r="G37" i="5"/>
  <c r="N37" i="5" s="1"/>
  <c r="G36" i="5"/>
  <c r="N36" i="5" s="1"/>
  <c r="G35" i="5"/>
  <c r="N35" i="5" s="1"/>
  <c r="G34" i="5"/>
  <c r="N34" i="5" s="1"/>
  <c r="G33" i="5"/>
  <c r="N33" i="5" s="1"/>
  <c r="G32" i="5"/>
  <c r="N32" i="5" s="1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44" i="5"/>
  <c r="N44" i="5" s="1"/>
  <c r="A44" i="5"/>
  <c r="A43" i="5"/>
  <c r="A42" i="5"/>
  <c r="A41" i="5"/>
  <c r="A40" i="5"/>
  <c r="A39" i="5"/>
  <c r="A38" i="5"/>
  <c r="A37" i="5"/>
  <c r="A36" i="5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I29" i="5" s="1"/>
  <c r="I43" i="4"/>
  <c r="I42" i="4"/>
  <c r="I41" i="4"/>
  <c r="I40" i="4"/>
  <c r="I39" i="4"/>
  <c r="I38" i="4"/>
  <c r="I37" i="4"/>
  <c r="I36" i="4"/>
  <c r="I35" i="4"/>
  <c r="I34" i="4"/>
  <c r="I33" i="4"/>
  <c r="I32" i="4"/>
  <c r="G44" i="4"/>
  <c r="N44" i="4" s="1"/>
  <c r="G43" i="4"/>
  <c r="N43" i="4" s="1"/>
  <c r="G42" i="4"/>
  <c r="N42" i="4" s="1"/>
  <c r="G41" i="4"/>
  <c r="N41" i="4" s="1"/>
  <c r="G40" i="4"/>
  <c r="N40" i="4" s="1"/>
  <c r="G39" i="4"/>
  <c r="N39" i="4" s="1"/>
  <c r="G38" i="4"/>
  <c r="N38" i="4" s="1"/>
  <c r="G37" i="4"/>
  <c r="N37" i="4" s="1"/>
  <c r="G36" i="4"/>
  <c r="N36" i="4" s="1"/>
  <c r="G35" i="4"/>
  <c r="N35" i="4" s="1"/>
  <c r="G34" i="4"/>
  <c r="N34" i="4" s="1"/>
  <c r="G33" i="4"/>
  <c r="N33" i="4" s="1"/>
  <c r="G32" i="4"/>
  <c r="N32" i="4" s="1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A44" i="4"/>
  <c r="A43" i="4"/>
  <c r="A42" i="4"/>
  <c r="A41" i="4"/>
  <c r="A40" i="4"/>
  <c r="A39" i="4"/>
  <c r="A38" i="4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I29" i="4" s="1"/>
  <c r="A13" i="4"/>
  <c r="A12" i="4"/>
  <c r="I31" i="4" s="1"/>
  <c r="B38" i="10" l="1"/>
  <c r="B43" i="10"/>
  <c r="D35" i="10"/>
  <c r="N12" i="8"/>
  <c r="S14" i="16"/>
  <c r="N14" i="8"/>
  <c r="N22" i="8"/>
  <c r="S37" i="16"/>
  <c r="T41" i="11"/>
  <c r="D27" i="10"/>
  <c r="D20" i="10"/>
  <c r="D15" i="10"/>
  <c r="N26" i="8"/>
  <c r="N20" i="8"/>
  <c r="N18" i="8"/>
  <c r="N25" i="8"/>
  <c r="N23" i="8"/>
  <c r="N21" i="8"/>
  <c r="N17" i="8"/>
  <c r="N15" i="8"/>
  <c r="N13" i="8"/>
  <c r="N26" i="6"/>
  <c r="N19" i="6"/>
  <c r="N29" i="4"/>
  <c r="T34" i="13"/>
  <c r="T33" i="15"/>
  <c r="S14" i="15"/>
  <c r="T37" i="15"/>
  <c r="T22" i="16"/>
  <c r="T44" i="15"/>
  <c r="D22" i="10"/>
  <c r="D30" i="10"/>
  <c r="D40" i="10"/>
  <c r="S12" i="15"/>
  <c r="B24" i="10"/>
  <c r="D39" i="10"/>
  <c r="T34" i="14"/>
  <c r="S36" i="15"/>
  <c r="S23" i="16"/>
  <c r="S13" i="15"/>
  <c r="T19" i="16"/>
  <c r="S16" i="16"/>
  <c r="T43" i="11"/>
  <c r="T42" i="12"/>
  <c r="S35" i="13"/>
  <c r="T36" i="14"/>
  <c r="S20" i="14"/>
  <c r="T38" i="15"/>
  <c r="S28" i="14"/>
  <c r="T29" i="15"/>
  <c r="T16" i="15"/>
  <c r="S29" i="16"/>
  <c r="T42" i="11"/>
  <c r="T37" i="12"/>
  <c r="T40" i="14"/>
  <c r="T20" i="16"/>
  <c r="T27" i="16"/>
  <c r="T36" i="11"/>
  <c r="T34" i="12"/>
  <c r="S39" i="13"/>
  <c r="T26" i="15"/>
  <c r="S42" i="16"/>
  <c r="T34" i="11"/>
  <c r="T40" i="12"/>
  <c r="S44" i="12"/>
  <c r="S38" i="13"/>
  <c r="T26" i="14"/>
  <c r="T27" i="14"/>
  <c r="S15" i="15"/>
  <c r="S38" i="11"/>
  <c r="S43" i="14"/>
  <c r="T39" i="14"/>
  <c r="T19" i="14"/>
  <c r="T41" i="15"/>
  <c r="T24" i="15"/>
  <c r="S21" i="15"/>
  <c r="S22" i="15"/>
  <c r="S41" i="16"/>
  <c r="T38" i="16"/>
  <c r="T25" i="16"/>
  <c r="S28" i="16"/>
  <c r="S13" i="16"/>
  <c r="S18" i="16"/>
  <c r="S25" i="14"/>
  <c r="T35" i="11"/>
  <c r="T41" i="12"/>
  <c r="T36" i="12"/>
  <c r="T44" i="16"/>
  <c r="T24" i="16"/>
  <c r="S15" i="16"/>
  <c r="T35" i="14"/>
  <c r="T21" i="16"/>
  <c r="T34" i="16"/>
  <c r="S40" i="13"/>
  <c r="S44" i="14"/>
  <c r="T41" i="14"/>
  <c r="S12" i="14"/>
  <c r="S16" i="14"/>
  <c r="S42" i="15"/>
  <c r="S34" i="15"/>
  <c r="S17" i="15"/>
  <c r="S23" i="15"/>
  <c r="S43" i="16"/>
  <c r="T30" i="16"/>
  <c r="T40" i="11"/>
  <c r="T32" i="14"/>
  <c r="T25" i="15"/>
  <c r="R42" i="10"/>
  <c r="T42" i="10" s="1"/>
  <c r="T44" i="11"/>
  <c r="T37" i="11"/>
  <c r="T36" i="13"/>
  <c r="S22" i="14"/>
  <c r="T17" i="14"/>
  <c r="T38" i="12"/>
  <c r="S42" i="13"/>
  <c r="S41" i="13"/>
  <c r="S37" i="13"/>
  <c r="S42" i="14"/>
  <c r="S38" i="14"/>
  <c r="S23" i="14"/>
  <c r="S18" i="14"/>
  <c r="T29" i="14"/>
  <c r="S14" i="14"/>
  <c r="T24" i="14"/>
  <c r="S21" i="14"/>
  <c r="S13" i="14"/>
  <c r="S43" i="15"/>
  <c r="S39" i="15"/>
  <c r="S35" i="15"/>
  <c r="S31" i="15"/>
  <c r="S18" i="15"/>
  <c r="S39" i="16"/>
  <c r="S35" i="16"/>
  <c r="T32" i="16"/>
  <c r="T33" i="14"/>
  <c r="T30" i="14"/>
  <c r="T27" i="15"/>
  <c r="S19" i="15"/>
  <c r="T30" i="15"/>
  <c r="T37" i="14"/>
  <c r="R40" i="10"/>
  <c r="S40" i="10" s="1"/>
  <c r="R41" i="10"/>
  <c r="S41" i="10" s="1"/>
  <c r="R43" i="10"/>
  <c r="T43" i="10" s="1"/>
  <c r="R44" i="10"/>
  <c r="T44" i="10" s="1"/>
  <c r="R35" i="10"/>
  <c r="S35" i="10" s="1"/>
  <c r="R36" i="10"/>
  <c r="S36" i="10" s="1"/>
  <c r="R37" i="10"/>
  <c r="T37" i="10" s="1"/>
  <c r="R39" i="10"/>
  <c r="T39" i="10" s="1"/>
  <c r="S44" i="13"/>
  <c r="S15" i="14"/>
  <c r="T35" i="12"/>
  <c r="R34" i="10"/>
  <c r="R38" i="10"/>
  <c r="T38" i="10" s="1"/>
  <c r="T39" i="11"/>
  <c r="K32" i="11"/>
  <c r="R32" i="11" s="1"/>
  <c r="S32" i="11" s="1"/>
  <c r="K33" i="11"/>
  <c r="R33" i="11" s="1"/>
  <c r="S33" i="11" s="1"/>
  <c r="K31" i="11"/>
  <c r="R31" i="11" s="1"/>
  <c r="T31" i="11" s="1"/>
  <c r="K30" i="11"/>
  <c r="R30" i="11" s="1"/>
  <c r="S30" i="11" s="1"/>
  <c r="I15" i="10"/>
  <c r="N15" i="10" s="1"/>
  <c r="R15" i="10" s="1"/>
  <c r="I27" i="10"/>
  <c r="I16" i="10"/>
  <c r="I24" i="10"/>
  <c r="B16" i="10"/>
  <c r="D21" i="10"/>
  <c r="D28" i="10"/>
  <c r="D32" i="10"/>
  <c r="D36" i="10"/>
  <c r="I13" i="10"/>
  <c r="N13" i="10" s="1"/>
  <c r="R13" i="10" s="1"/>
  <c r="I17" i="10"/>
  <c r="N17" i="10" s="1"/>
  <c r="R17" i="10" s="1"/>
  <c r="I21" i="10"/>
  <c r="I25" i="10"/>
  <c r="N25" i="10" s="1"/>
  <c r="R25" i="10" s="1"/>
  <c r="I19" i="10"/>
  <c r="N19" i="10" s="1"/>
  <c r="R19" i="10" s="1"/>
  <c r="I23" i="10"/>
  <c r="I12" i="10"/>
  <c r="I20" i="10"/>
  <c r="N20" i="10" s="1"/>
  <c r="R20" i="10" s="1"/>
  <c r="I28" i="10"/>
  <c r="B17" i="10"/>
  <c r="I14" i="10"/>
  <c r="I18" i="10"/>
  <c r="I22" i="10"/>
  <c r="I26" i="10"/>
  <c r="I14" i="9"/>
  <c r="N14" i="9" s="1"/>
  <c r="I30" i="9"/>
  <c r="I15" i="9"/>
  <c r="N15" i="9" s="1"/>
  <c r="I19" i="9"/>
  <c r="N19" i="9" s="1"/>
  <c r="I23" i="9"/>
  <c r="N23" i="9" s="1"/>
  <c r="I27" i="9"/>
  <c r="N27" i="9" s="1"/>
  <c r="I18" i="9"/>
  <c r="N18" i="9" s="1"/>
  <c r="I26" i="9"/>
  <c r="N26" i="9" s="1"/>
  <c r="I12" i="9"/>
  <c r="N12" i="9" s="1"/>
  <c r="I16" i="9"/>
  <c r="K29" i="9" s="1"/>
  <c r="N29" i="9" s="1"/>
  <c r="I20" i="9"/>
  <c r="N20" i="9" s="1"/>
  <c r="I24" i="9"/>
  <c r="N24" i="9" s="1"/>
  <c r="I28" i="9"/>
  <c r="I22" i="9"/>
  <c r="N22" i="9" s="1"/>
  <c r="I13" i="9"/>
  <c r="N13" i="9" s="1"/>
  <c r="I17" i="9"/>
  <c r="N17" i="9" s="1"/>
  <c r="I21" i="9"/>
  <c r="N21" i="9" s="1"/>
  <c r="I25" i="9"/>
  <c r="N25" i="9" s="1"/>
  <c r="I25" i="7"/>
  <c r="N25" i="7" s="1"/>
  <c r="I27" i="6"/>
  <c r="N27" i="6" s="1"/>
  <c r="I12" i="6"/>
  <c r="N12" i="6" s="1"/>
  <c r="I16" i="6"/>
  <c r="N16" i="6" s="1"/>
  <c r="I20" i="6"/>
  <c r="N20" i="6" s="1"/>
  <c r="I24" i="6"/>
  <c r="N24" i="6" s="1"/>
  <c r="I28" i="6"/>
  <c r="N28" i="6" s="1"/>
  <c r="I15" i="6"/>
  <c r="N15" i="6" s="1"/>
  <c r="I23" i="6"/>
  <c r="N23" i="6" s="1"/>
  <c r="I13" i="6"/>
  <c r="N13" i="6" s="1"/>
  <c r="I17" i="6"/>
  <c r="N17" i="6" s="1"/>
  <c r="I21" i="6"/>
  <c r="N21" i="6" s="1"/>
  <c r="I25" i="6"/>
  <c r="N25" i="6" s="1"/>
  <c r="I14" i="6"/>
  <c r="N14" i="6" s="1"/>
  <c r="I18" i="6"/>
  <c r="N18" i="6" s="1"/>
  <c r="I22" i="6"/>
  <c r="N22" i="6" s="1"/>
  <c r="I18" i="5"/>
  <c r="N18" i="5" s="1"/>
  <c r="I15" i="5"/>
  <c r="N15" i="5" s="1"/>
  <c r="I19" i="5"/>
  <c r="N19" i="5" s="1"/>
  <c r="I23" i="5"/>
  <c r="N23" i="5" s="1"/>
  <c r="I27" i="5"/>
  <c r="N27" i="5" s="1"/>
  <c r="I14" i="5"/>
  <c r="N14" i="5" s="1"/>
  <c r="I26" i="5"/>
  <c r="N26" i="5" s="1"/>
  <c r="I12" i="5"/>
  <c r="N12" i="5" s="1"/>
  <c r="I16" i="5"/>
  <c r="N16" i="5" s="1"/>
  <c r="I20" i="5"/>
  <c r="N20" i="5" s="1"/>
  <c r="I24" i="5"/>
  <c r="N24" i="5" s="1"/>
  <c r="I28" i="5"/>
  <c r="N28" i="5" s="1"/>
  <c r="I22" i="5"/>
  <c r="N22" i="5" s="1"/>
  <c r="I13" i="5"/>
  <c r="N13" i="5" s="1"/>
  <c r="I17" i="5"/>
  <c r="N17" i="5" s="1"/>
  <c r="I21" i="5"/>
  <c r="N21" i="5" s="1"/>
  <c r="I25" i="5"/>
  <c r="N25" i="5" s="1"/>
  <c r="I12" i="4"/>
  <c r="N12" i="4" s="1"/>
  <c r="I28" i="4"/>
  <c r="N28" i="4" s="1"/>
  <c r="I24" i="4"/>
  <c r="N24" i="4" s="1"/>
  <c r="I14" i="4"/>
  <c r="N14" i="4" s="1"/>
  <c r="I18" i="4"/>
  <c r="N18" i="4" s="1"/>
  <c r="I22" i="4"/>
  <c r="N22" i="4" s="1"/>
  <c r="I26" i="4"/>
  <c r="N26" i="4" s="1"/>
  <c r="I30" i="4"/>
  <c r="I16" i="4"/>
  <c r="N16" i="4" s="1"/>
  <c r="I20" i="4"/>
  <c r="N20" i="4" s="1"/>
  <c r="I13" i="4"/>
  <c r="N13" i="4" s="1"/>
  <c r="I17" i="4"/>
  <c r="N17" i="4" s="1"/>
  <c r="I21" i="4"/>
  <c r="N21" i="4" s="1"/>
  <c r="I25" i="4"/>
  <c r="N25" i="4" s="1"/>
  <c r="I15" i="4"/>
  <c r="N15" i="4" s="1"/>
  <c r="I19" i="4"/>
  <c r="N19" i="4" s="1"/>
  <c r="I23" i="4"/>
  <c r="N23" i="4" s="1"/>
  <c r="I27" i="4"/>
  <c r="N27" i="4" s="1"/>
  <c r="T25" i="12"/>
  <c r="T30" i="12"/>
  <c r="T33" i="12"/>
  <c r="T21" i="12"/>
  <c r="T29" i="12"/>
  <c r="T24" i="12"/>
  <c r="T16" i="12"/>
  <c r="T28" i="12"/>
  <c r="T18" i="12"/>
  <c r="T20" i="12"/>
  <c r="T32" i="12"/>
  <c r="T26" i="12"/>
  <c r="T13" i="12"/>
  <c r="T19" i="12"/>
  <c r="T31" i="12"/>
  <c r="T27" i="12"/>
  <c r="T17" i="12"/>
  <c r="T22" i="12"/>
  <c r="T14" i="12"/>
  <c r="T23" i="12"/>
  <c r="T15" i="12"/>
  <c r="T12" i="12"/>
  <c r="S21" i="13"/>
  <c r="S15" i="13"/>
  <c r="S17" i="13"/>
  <c r="S24" i="13"/>
  <c r="S18" i="13"/>
  <c r="S14" i="13"/>
  <c r="S22" i="13"/>
  <c r="S16" i="13"/>
  <c r="K33" i="13"/>
  <c r="R33" i="13" s="1"/>
  <c r="K29" i="13"/>
  <c r="R29" i="13" s="1"/>
  <c r="K28" i="13"/>
  <c r="R28" i="13" s="1"/>
  <c r="K32" i="13"/>
  <c r="R32" i="13" s="1"/>
  <c r="K31" i="13"/>
  <c r="R31" i="13" s="1"/>
  <c r="K30" i="13"/>
  <c r="R30" i="13" s="1"/>
  <c r="R13" i="13"/>
  <c r="I22" i="7"/>
  <c r="N22" i="7" s="1"/>
  <c r="I15" i="7"/>
  <c r="N15" i="7" s="1"/>
  <c r="I19" i="7"/>
  <c r="N19" i="7" s="1"/>
  <c r="I23" i="7"/>
  <c r="N23" i="7" s="1"/>
  <c r="I27" i="7"/>
  <c r="N27" i="7" s="1"/>
  <c r="I14" i="7"/>
  <c r="N14" i="7" s="1"/>
  <c r="I26" i="7"/>
  <c r="N26" i="7" s="1"/>
  <c r="I12" i="7"/>
  <c r="N12" i="7" s="1"/>
  <c r="I16" i="7"/>
  <c r="N16" i="7" s="1"/>
  <c r="I20" i="7"/>
  <c r="N20" i="7" s="1"/>
  <c r="I24" i="7"/>
  <c r="N24" i="7" s="1"/>
  <c r="I28" i="7"/>
  <c r="I18" i="7"/>
  <c r="N18" i="7" s="1"/>
  <c r="I13" i="7"/>
  <c r="N13" i="7" s="1"/>
  <c r="I17" i="7"/>
  <c r="N17" i="7" s="1"/>
  <c r="I21" i="7"/>
  <c r="N21" i="7" s="1"/>
  <c r="T24" i="11"/>
  <c r="S19" i="11"/>
  <c r="S16" i="11"/>
  <c r="T23" i="11"/>
  <c r="S12" i="11"/>
  <c r="T28" i="11"/>
  <c r="T16" i="11"/>
  <c r="S29" i="11"/>
  <c r="T29" i="11"/>
  <c r="T21" i="11"/>
  <c r="T15" i="11"/>
  <c r="T20" i="11"/>
  <c r="T27" i="11"/>
  <c r="S13" i="11"/>
  <c r="T13" i="11"/>
  <c r="T17" i="11"/>
  <c r="T18" i="11"/>
  <c r="T14" i="11"/>
  <c r="T25" i="11"/>
  <c r="T19" i="11"/>
  <c r="T22" i="11"/>
  <c r="T26" i="11"/>
  <c r="T12" i="11"/>
  <c r="D37" i="10"/>
  <c r="D33" i="10"/>
  <c r="D41" i="10"/>
  <c r="B13" i="10"/>
  <c r="D12" i="10"/>
  <c r="Q37" i="3"/>
  <c r="Q37" i="4"/>
  <c r="Q37" i="5"/>
  <c r="Q37" i="6"/>
  <c r="Q37" i="7"/>
  <c r="Q37" i="8"/>
  <c r="Q44" i="9"/>
  <c r="Q43" i="9"/>
  <c r="Q42" i="9"/>
  <c r="Q41" i="9"/>
  <c r="Q40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W41" i="9"/>
  <c r="X41" i="9" s="1"/>
  <c r="V44" i="9"/>
  <c r="V43" i="9"/>
  <c r="V42" i="9"/>
  <c r="V41" i="9"/>
  <c r="V40" i="9"/>
  <c r="V39" i="9"/>
  <c r="V38" i="9"/>
  <c r="V37" i="9"/>
  <c r="V36" i="9"/>
  <c r="V35" i="9"/>
  <c r="V34" i="9"/>
  <c r="U44" i="9"/>
  <c r="U43" i="9"/>
  <c r="U42" i="9"/>
  <c r="U41" i="9"/>
  <c r="U40" i="9"/>
  <c r="U39" i="9"/>
  <c r="U38" i="9"/>
  <c r="U37" i="9"/>
  <c r="U36" i="9"/>
  <c r="U35" i="9"/>
  <c r="U34" i="9"/>
  <c r="D33" i="9"/>
  <c r="D29" i="9"/>
  <c r="B25" i="9"/>
  <c r="D21" i="9"/>
  <c r="D17" i="9"/>
  <c r="D13" i="9"/>
  <c r="B32" i="9"/>
  <c r="B29" i="9"/>
  <c r="B28" i="9"/>
  <c r="B26" i="9"/>
  <c r="D24" i="9"/>
  <c r="D22" i="9"/>
  <c r="D20" i="9"/>
  <c r="D18" i="9"/>
  <c r="D16" i="9"/>
  <c r="D14" i="9"/>
  <c r="D12" i="9"/>
  <c r="D36" i="9"/>
  <c r="D41" i="8"/>
  <c r="D37" i="8"/>
  <c r="P44" i="9"/>
  <c r="W44" i="9" s="1"/>
  <c r="X44" i="9" s="1"/>
  <c r="K44" i="9"/>
  <c r="R44" i="9" s="1"/>
  <c r="S44" i="9" s="1"/>
  <c r="D44" i="9"/>
  <c r="P43" i="9"/>
  <c r="W43" i="9" s="1"/>
  <c r="X43" i="9" s="1"/>
  <c r="K43" i="9"/>
  <c r="R43" i="9" s="1"/>
  <c r="S43" i="9" s="1"/>
  <c r="D43" i="9"/>
  <c r="P42" i="9"/>
  <c r="W42" i="9" s="1"/>
  <c r="X42" i="9" s="1"/>
  <c r="K42" i="9"/>
  <c r="R42" i="9" s="1"/>
  <c r="S42" i="9" s="1"/>
  <c r="D42" i="9"/>
  <c r="P41" i="9"/>
  <c r="K41" i="9"/>
  <c r="R41" i="9" s="1"/>
  <c r="S41" i="9" s="1"/>
  <c r="D41" i="9"/>
  <c r="P40" i="9"/>
  <c r="W40" i="9" s="1"/>
  <c r="X40" i="9" s="1"/>
  <c r="K40" i="9"/>
  <c r="R40" i="9" s="1"/>
  <c r="S40" i="9" s="1"/>
  <c r="D40" i="9"/>
  <c r="P39" i="9"/>
  <c r="W39" i="9" s="1"/>
  <c r="X39" i="9" s="1"/>
  <c r="K39" i="9"/>
  <c r="R39" i="9" s="1"/>
  <c r="S39" i="9" s="1"/>
  <c r="D39" i="9"/>
  <c r="P38" i="9"/>
  <c r="W38" i="9" s="1"/>
  <c r="X38" i="9" s="1"/>
  <c r="K38" i="9"/>
  <c r="R38" i="9" s="1"/>
  <c r="S38" i="9" s="1"/>
  <c r="D38" i="9"/>
  <c r="P37" i="9"/>
  <c r="W37" i="9" s="1"/>
  <c r="X37" i="9" s="1"/>
  <c r="K37" i="9"/>
  <c r="R37" i="9" s="1"/>
  <c r="S37" i="9" s="1"/>
  <c r="D37" i="9"/>
  <c r="P36" i="9"/>
  <c r="W36" i="9" s="1"/>
  <c r="X36" i="9" s="1"/>
  <c r="K36" i="9"/>
  <c r="R36" i="9" s="1"/>
  <c r="S36" i="9" s="1"/>
  <c r="P35" i="9"/>
  <c r="W35" i="9" s="1"/>
  <c r="X35" i="9" s="1"/>
  <c r="K35" i="9"/>
  <c r="R35" i="9" s="1"/>
  <c r="S35" i="9" s="1"/>
  <c r="D35" i="9"/>
  <c r="P34" i="9"/>
  <c r="W34" i="9" s="1"/>
  <c r="X34" i="9" s="1"/>
  <c r="K34" i="9"/>
  <c r="R34" i="9" s="1"/>
  <c r="S34" i="9" s="1"/>
  <c r="D34" i="9"/>
  <c r="P33" i="9"/>
  <c r="P32" i="9"/>
  <c r="P31" i="9"/>
  <c r="D31" i="9"/>
  <c r="B31" i="9"/>
  <c r="P30" i="9"/>
  <c r="D30" i="9"/>
  <c r="B30" i="9"/>
  <c r="P29" i="9"/>
  <c r="P28" i="9"/>
  <c r="P27" i="9"/>
  <c r="K27" i="9"/>
  <c r="D27" i="9"/>
  <c r="B27" i="9"/>
  <c r="P26" i="9"/>
  <c r="K26" i="9"/>
  <c r="D26" i="9"/>
  <c r="P25" i="9"/>
  <c r="K25" i="9"/>
  <c r="P24" i="9"/>
  <c r="K24" i="9"/>
  <c r="P23" i="9"/>
  <c r="K23" i="9"/>
  <c r="D23" i="9"/>
  <c r="B23" i="9"/>
  <c r="P22" i="9"/>
  <c r="K22" i="9"/>
  <c r="B22" i="9"/>
  <c r="P21" i="9"/>
  <c r="K21" i="9"/>
  <c r="P20" i="9"/>
  <c r="K20" i="9"/>
  <c r="P19" i="9"/>
  <c r="K19" i="9"/>
  <c r="D19" i="9"/>
  <c r="B19" i="9"/>
  <c r="P18" i="9"/>
  <c r="K18" i="9"/>
  <c r="B18" i="9"/>
  <c r="P17" i="9"/>
  <c r="K17" i="9"/>
  <c r="P16" i="9"/>
  <c r="K16" i="9"/>
  <c r="P15" i="9"/>
  <c r="K15" i="9"/>
  <c r="D15" i="9"/>
  <c r="B15" i="9"/>
  <c r="P14" i="9"/>
  <c r="K14" i="9"/>
  <c r="B14" i="9"/>
  <c r="P13" i="9"/>
  <c r="K13" i="9"/>
  <c r="P12" i="9"/>
  <c r="K12" i="9"/>
  <c r="L6" i="9"/>
  <c r="E6" i="9"/>
  <c r="V44" i="8"/>
  <c r="V43" i="8"/>
  <c r="V42" i="8"/>
  <c r="V41" i="8"/>
  <c r="V40" i="8"/>
  <c r="V39" i="8"/>
  <c r="V38" i="8"/>
  <c r="V37" i="8"/>
  <c r="V36" i="8"/>
  <c r="V35" i="8"/>
  <c r="V34" i="8"/>
  <c r="U44" i="8"/>
  <c r="U43" i="8"/>
  <c r="U42" i="8"/>
  <c r="U41" i="8"/>
  <c r="U40" i="8"/>
  <c r="U39" i="8"/>
  <c r="U38" i="8"/>
  <c r="U37" i="8"/>
  <c r="U36" i="8"/>
  <c r="U35" i="8"/>
  <c r="U34" i="8"/>
  <c r="P44" i="2"/>
  <c r="P43" i="2"/>
  <c r="P42" i="2"/>
  <c r="P41" i="2"/>
  <c r="P40" i="2"/>
  <c r="P39" i="2"/>
  <c r="P38" i="2"/>
  <c r="P37" i="2"/>
  <c r="P36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19" i="2"/>
  <c r="P18" i="2"/>
  <c r="P17" i="2"/>
  <c r="P16" i="2"/>
  <c r="P15" i="2"/>
  <c r="P14" i="2"/>
  <c r="P13" i="2"/>
  <c r="P12" i="2"/>
  <c r="V44" i="3"/>
  <c r="V43" i="3"/>
  <c r="V42" i="3"/>
  <c r="V41" i="3"/>
  <c r="V40" i="3"/>
  <c r="V39" i="3"/>
  <c r="V38" i="3"/>
  <c r="V37" i="3"/>
  <c r="V36" i="3"/>
  <c r="V35" i="3"/>
  <c r="V34" i="3"/>
  <c r="V32" i="3"/>
  <c r="V32" i="4" s="1"/>
  <c r="V31" i="3"/>
  <c r="V31" i="4" s="1"/>
  <c r="V30" i="3"/>
  <c r="V29" i="3"/>
  <c r="V29" i="4" s="1"/>
  <c r="V28" i="3"/>
  <c r="V28" i="4" s="1"/>
  <c r="V27" i="5" s="1"/>
  <c r="V27" i="3"/>
  <c r="V27" i="4" s="1"/>
  <c r="V26" i="3"/>
  <c r="V26" i="4" s="1"/>
  <c r="V25" i="3"/>
  <c r="V25" i="4" s="1"/>
  <c r="V24" i="3"/>
  <c r="V23" i="3"/>
  <c r="V23" i="4" s="1"/>
  <c r="V22" i="3"/>
  <c r="V21" i="4" s="1"/>
  <c r="V21" i="3"/>
  <c r="V20" i="3"/>
  <c r="V22" i="4" s="1"/>
  <c r="V19" i="3"/>
  <c r="V20" i="4" s="1"/>
  <c r="V18" i="3"/>
  <c r="V17" i="3"/>
  <c r="V16" i="3"/>
  <c r="V15" i="3"/>
  <c r="V14" i="3"/>
  <c r="V13" i="3"/>
  <c r="V12" i="3"/>
  <c r="V12" i="4" s="1"/>
  <c r="V12" i="5" s="1"/>
  <c r="V33" i="3"/>
  <c r="V33" i="4" s="1"/>
  <c r="V33" i="5" s="1"/>
  <c r="V30" i="4"/>
  <c r="V24" i="4"/>
  <c r="V23" i="5" s="1"/>
  <c r="V44" i="4"/>
  <c r="V43" i="4"/>
  <c r="V42" i="4"/>
  <c r="V41" i="4"/>
  <c r="V40" i="4"/>
  <c r="V39" i="4"/>
  <c r="V38" i="4"/>
  <c r="V37" i="4"/>
  <c r="V36" i="4"/>
  <c r="V35" i="4"/>
  <c r="V34" i="4"/>
  <c r="V44" i="5"/>
  <c r="V43" i="5"/>
  <c r="V42" i="5"/>
  <c r="V41" i="5"/>
  <c r="V40" i="5"/>
  <c r="V39" i="5"/>
  <c r="V38" i="5"/>
  <c r="V37" i="5"/>
  <c r="V36" i="5"/>
  <c r="V35" i="5"/>
  <c r="V34" i="5"/>
  <c r="Q44" i="8"/>
  <c r="P44" i="8"/>
  <c r="K44" i="8"/>
  <c r="R44" i="8" s="1"/>
  <c r="S44" i="8" s="1"/>
  <c r="D44" i="8"/>
  <c r="B44" i="8"/>
  <c r="Q43" i="8"/>
  <c r="P43" i="8"/>
  <c r="K43" i="8"/>
  <c r="R43" i="8" s="1"/>
  <c r="S43" i="8" s="1"/>
  <c r="D43" i="8"/>
  <c r="B43" i="8"/>
  <c r="Q42" i="8"/>
  <c r="P42" i="8"/>
  <c r="K42" i="8"/>
  <c r="R42" i="8" s="1"/>
  <c r="S42" i="8" s="1"/>
  <c r="D42" i="8"/>
  <c r="B42" i="8"/>
  <c r="Q41" i="8"/>
  <c r="P41" i="8"/>
  <c r="K41" i="8"/>
  <c r="R41" i="8" s="1"/>
  <c r="S41" i="8" s="1"/>
  <c r="Q40" i="8"/>
  <c r="P40" i="8"/>
  <c r="K40" i="8"/>
  <c r="R40" i="8" s="1"/>
  <c r="S40" i="8" s="1"/>
  <c r="D40" i="8"/>
  <c r="B40" i="8"/>
  <c r="Q39" i="8"/>
  <c r="P39" i="8"/>
  <c r="K39" i="8"/>
  <c r="R39" i="8" s="1"/>
  <c r="S39" i="8" s="1"/>
  <c r="D39" i="8"/>
  <c r="B39" i="8"/>
  <c r="Q38" i="8"/>
  <c r="P38" i="8"/>
  <c r="K38" i="8"/>
  <c r="R38" i="8" s="1"/>
  <c r="S38" i="8" s="1"/>
  <c r="D38" i="8"/>
  <c r="B38" i="8"/>
  <c r="P37" i="8"/>
  <c r="K37" i="8"/>
  <c r="R37" i="8" s="1"/>
  <c r="S37" i="8" s="1"/>
  <c r="Q36" i="8"/>
  <c r="P36" i="8"/>
  <c r="K36" i="8"/>
  <c r="R36" i="8" s="1"/>
  <c r="S36" i="8" s="1"/>
  <c r="D36" i="8"/>
  <c r="B36" i="8"/>
  <c r="Q35" i="8"/>
  <c r="P35" i="8"/>
  <c r="K35" i="8"/>
  <c r="R35" i="8" s="1"/>
  <c r="S35" i="8" s="1"/>
  <c r="D35" i="8"/>
  <c r="B35" i="8"/>
  <c r="Q34" i="8"/>
  <c r="P34" i="8"/>
  <c r="K34" i="8"/>
  <c r="R34" i="8" s="1"/>
  <c r="S34" i="8" s="1"/>
  <c r="D34" i="8"/>
  <c r="B34" i="8"/>
  <c r="Q33" i="8"/>
  <c r="P33" i="8"/>
  <c r="D33" i="8"/>
  <c r="B33" i="8"/>
  <c r="Q32" i="8"/>
  <c r="P32" i="8"/>
  <c r="D32" i="8"/>
  <c r="B32" i="8"/>
  <c r="Q31" i="8"/>
  <c r="P31" i="8"/>
  <c r="D31" i="8"/>
  <c r="B31" i="8"/>
  <c r="Q30" i="8"/>
  <c r="P30" i="8"/>
  <c r="D30" i="8"/>
  <c r="B30" i="8"/>
  <c r="Q29" i="8"/>
  <c r="P29" i="8"/>
  <c r="D29" i="8"/>
  <c r="B29" i="8"/>
  <c r="Q28" i="8"/>
  <c r="P28" i="8"/>
  <c r="K28" i="8"/>
  <c r="N28" i="8" s="1"/>
  <c r="D28" i="8"/>
  <c r="B28" i="8"/>
  <c r="Q27" i="8"/>
  <c r="P27" i="8"/>
  <c r="K27" i="8"/>
  <c r="D27" i="8"/>
  <c r="B27" i="8"/>
  <c r="Q26" i="8"/>
  <c r="P26" i="8"/>
  <c r="K26" i="8"/>
  <c r="D26" i="8"/>
  <c r="B26" i="8"/>
  <c r="Q25" i="8"/>
  <c r="P25" i="8"/>
  <c r="K25" i="8"/>
  <c r="D25" i="8"/>
  <c r="B25" i="8"/>
  <c r="Q24" i="8"/>
  <c r="P24" i="8"/>
  <c r="K24" i="8"/>
  <c r="D24" i="8"/>
  <c r="B24" i="8"/>
  <c r="Q23" i="8"/>
  <c r="P23" i="8"/>
  <c r="K23" i="8"/>
  <c r="D23" i="8"/>
  <c r="B23" i="8"/>
  <c r="Q22" i="8"/>
  <c r="P22" i="8"/>
  <c r="K22" i="8"/>
  <c r="R22" i="8" s="1"/>
  <c r="D22" i="8"/>
  <c r="B22" i="8"/>
  <c r="Q21" i="8"/>
  <c r="P21" i="8"/>
  <c r="K21" i="8"/>
  <c r="D21" i="8"/>
  <c r="B21" i="8"/>
  <c r="Q20" i="8"/>
  <c r="P20" i="8"/>
  <c r="K20" i="8"/>
  <c r="D20" i="8"/>
  <c r="B20" i="8"/>
  <c r="Q19" i="8"/>
  <c r="P19" i="8"/>
  <c r="K19" i="8"/>
  <c r="D19" i="8"/>
  <c r="B19" i="8"/>
  <c r="Q18" i="8"/>
  <c r="P18" i="8"/>
  <c r="K18" i="8"/>
  <c r="D18" i="8"/>
  <c r="B18" i="8"/>
  <c r="Q17" i="8"/>
  <c r="P17" i="8"/>
  <c r="K17" i="8"/>
  <c r="D17" i="8"/>
  <c r="B17" i="8"/>
  <c r="Q16" i="8"/>
  <c r="P16" i="8"/>
  <c r="K16" i="8"/>
  <c r="D16" i="8"/>
  <c r="B16" i="8"/>
  <c r="Q15" i="8"/>
  <c r="P15" i="8"/>
  <c r="K15" i="8"/>
  <c r="D15" i="8"/>
  <c r="B15" i="8"/>
  <c r="Q14" i="8"/>
  <c r="P14" i="8"/>
  <c r="K14" i="8"/>
  <c r="R14" i="8" s="1"/>
  <c r="D14" i="8"/>
  <c r="B14" i="8"/>
  <c r="Q13" i="8"/>
  <c r="P13" i="8"/>
  <c r="K13" i="8"/>
  <c r="D13" i="8"/>
  <c r="B13" i="8"/>
  <c r="Q12" i="8"/>
  <c r="P12" i="8"/>
  <c r="K12" i="8"/>
  <c r="D12" i="8"/>
  <c r="B12" i="8"/>
  <c r="L6" i="8"/>
  <c r="E6" i="8"/>
  <c r="S17" i="10" l="1"/>
  <c r="S13" i="10"/>
  <c r="S20" i="10"/>
  <c r="S15" i="10"/>
  <c r="S19" i="10"/>
  <c r="S25" i="10"/>
  <c r="U34" i="10"/>
  <c r="W34" i="10" s="1"/>
  <c r="X34" i="10" s="1"/>
  <c r="K27" i="10"/>
  <c r="N27" i="10" s="1"/>
  <c r="R27" i="10" s="1"/>
  <c r="K28" i="10"/>
  <c r="N28" i="10" s="1"/>
  <c r="R28" i="10" s="1"/>
  <c r="K26" i="10"/>
  <c r="N26" i="10" s="1"/>
  <c r="R26" i="10" s="1"/>
  <c r="K30" i="9"/>
  <c r="N30" i="9" s="1"/>
  <c r="R18" i="8"/>
  <c r="K28" i="9"/>
  <c r="N16" i="9"/>
  <c r="N24" i="10"/>
  <c r="R24" i="10" s="1"/>
  <c r="N23" i="10"/>
  <c r="R23" i="10" s="1"/>
  <c r="N22" i="10"/>
  <c r="R22" i="10" s="1"/>
  <c r="N21" i="10"/>
  <c r="R21" i="10" s="1"/>
  <c r="N18" i="10"/>
  <c r="R18" i="10" s="1"/>
  <c r="N16" i="10"/>
  <c r="R16" i="10" s="1"/>
  <c r="S31" i="11"/>
  <c r="N14" i="10"/>
  <c r="R14" i="10" s="1"/>
  <c r="N12" i="10"/>
  <c r="R12" i="10" s="1"/>
  <c r="N28" i="9"/>
  <c r="R28" i="9"/>
  <c r="S28" i="9" s="1"/>
  <c r="R16" i="9"/>
  <c r="S16" i="9" s="1"/>
  <c r="V21" i="5"/>
  <c r="V18" i="4"/>
  <c r="V19" i="5" s="1"/>
  <c r="V18" i="6" s="1"/>
  <c r="V13" i="4"/>
  <c r="V18" i="5" s="1"/>
  <c r="V28" i="5"/>
  <c r="V26" i="6" s="1"/>
  <c r="V25" i="5"/>
  <c r="V27" i="6" s="1"/>
  <c r="V26" i="5"/>
  <c r="V25" i="6" s="1"/>
  <c r="V22" i="5"/>
  <c r="V20" i="6" s="1"/>
  <c r="V14" i="4"/>
  <c r="V14" i="5" s="1"/>
  <c r="V14" i="6" s="1"/>
  <c r="V20" i="5"/>
  <c r="V15" i="4"/>
  <c r="V17" i="4"/>
  <c r="V24" i="5" s="1"/>
  <c r="V16" i="4"/>
  <c r="V13" i="5" s="1"/>
  <c r="V13" i="6" s="1"/>
  <c r="V19" i="4"/>
  <c r="T36" i="10"/>
  <c r="W44" i="8"/>
  <c r="X44" i="8" s="1"/>
  <c r="W40" i="8"/>
  <c r="X40" i="8" s="1"/>
  <c r="W41" i="8"/>
  <c r="X41" i="8" s="1"/>
  <c r="W42" i="8"/>
  <c r="X42" i="8" s="1"/>
  <c r="W43" i="8"/>
  <c r="X43" i="8" s="1"/>
  <c r="S44" i="10"/>
  <c r="T40" i="10"/>
  <c r="T41" i="10"/>
  <c r="S42" i="10"/>
  <c r="S43" i="10"/>
  <c r="T35" i="10"/>
  <c r="S37" i="10"/>
  <c r="T32" i="11"/>
  <c r="S38" i="10"/>
  <c r="S34" i="10"/>
  <c r="S39" i="10"/>
  <c r="T33" i="11"/>
  <c r="T30" i="11"/>
  <c r="K31" i="10"/>
  <c r="K32" i="10"/>
  <c r="R32" i="10" s="1"/>
  <c r="S32" i="10" s="1"/>
  <c r="K33" i="10"/>
  <c r="R33" i="10" s="1"/>
  <c r="S33" i="10" s="1"/>
  <c r="K29" i="10"/>
  <c r="K30" i="10"/>
  <c r="W36" i="8"/>
  <c r="X36" i="8" s="1"/>
  <c r="W39" i="8"/>
  <c r="X39" i="8" s="1"/>
  <c r="W37" i="8"/>
  <c r="X37" i="8" s="1"/>
  <c r="W38" i="8"/>
  <c r="X38" i="8" s="1"/>
  <c r="R24" i="9"/>
  <c r="S24" i="9" s="1"/>
  <c r="W35" i="8"/>
  <c r="X35" i="8" s="1"/>
  <c r="W34" i="8"/>
  <c r="X34" i="8" s="1"/>
  <c r="T21" i="13"/>
  <c r="T23" i="13"/>
  <c r="T27" i="13"/>
  <c r="T15" i="13"/>
  <c r="S30" i="13"/>
  <c r="T30" i="13"/>
  <c r="S29" i="13"/>
  <c r="T29" i="13"/>
  <c r="T22" i="13"/>
  <c r="S31" i="13"/>
  <c r="T31" i="13"/>
  <c r="T33" i="13"/>
  <c r="S33" i="13"/>
  <c r="T18" i="13"/>
  <c r="T17" i="13"/>
  <c r="T28" i="13"/>
  <c r="S28" i="13"/>
  <c r="T24" i="13"/>
  <c r="S13" i="13"/>
  <c r="T19" i="13"/>
  <c r="T26" i="13"/>
  <c r="T13" i="13"/>
  <c r="T25" i="13"/>
  <c r="T12" i="13"/>
  <c r="T20" i="13"/>
  <c r="T32" i="13"/>
  <c r="S32" i="13"/>
  <c r="T14" i="13"/>
  <c r="T16" i="13"/>
  <c r="T34" i="9"/>
  <c r="T38" i="9"/>
  <c r="T42" i="9"/>
  <c r="T35" i="9"/>
  <c r="T39" i="9"/>
  <c r="T43" i="9"/>
  <c r="T36" i="9"/>
  <c r="T40" i="9"/>
  <c r="T44" i="9"/>
  <c r="T37" i="9"/>
  <c r="T41" i="9"/>
  <c r="T34" i="8"/>
  <c r="T38" i="8"/>
  <c r="T42" i="8"/>
  <c r="T35" i="8"/>
  <c r="T39" i="8"/>
  <c r="T43" i="8"/>
  <c r="T36" i="8"/>
  <c r="T40" i="8"/>
  <c r="T44" i="8"/>
  <c r="T37" i="8"/>
  <c r="T41" i="8"/>
  <c r="V31" i="5"/>
  <c r="V31" i="6" s="1"/>
  <c r="R13" i="8"/>
  <c r="R21" i="8"/>
  <c r="R16" i="8"/>
  <c r="R24" i="8"/>
  <c r="R28" i="8"/>
  <c r="S28" i="8" s="1"/>
  <c r="R20" i="8"/>
  <c r="K33" i="8"/>
  <c r="R33" i="8" s="1"/>
  <c r="S33" i="8" s="1"/>
  <c r="V30" i="5"/>
  <c r="V30" i="6" s="1"/>
  <c r="R18" i="9"/>
  <c r="R21" i="9"/>
  <c r="R20" i="9"/>
  <c r="D25" i="9"/>
  <c r="D32" i="9"/>
  <c r="R17" i="9"/>
  <c r="D28" i="9"/>
  <c r="B17" i="9"/>
  <c r="B12" i="9"/>
  <c r="B13" i="9"/>
  <c r="B16" i="9"/>
  <c r="B20" i="9"/>
  <c r="B21" i="9"/>
  <c r="B24" i="9"/>
  <c r="B33" i="9"/>
  <c r="R15" i="8"/>
  <c r="R19" i="8"/>
  <c r="R23" i="8"/>
  <c r="B37" i="8"/>
  <c r="B41" i="8"/>
  <c r="R25" i="9"/>
  <c r="R26" i="9"/>
  <c r="R27" i="9"/>
  <c r="R29" i="9"/>
  <c r="R30" i="9"/>
  <c r="R12" i="9"/>
  <c r="R19" i="9"/>
  <c r="R15" i="9"/>
  <c r="R23" i="9"/>
  <c r="K31" i="9"/>
  <c r="K32" i="9"/>
  <c r="R32" i="9" s="1"/>
  <c r="R13" i="9"/>
  <c r="K33" i="9"/>
  <c r="R33" i="9" s="1"/>
  <c r="R14" i="9"/>
  <c r="R22" i="9"/>
  <c r="B34" i="9"/>
  <c r="B35" i="9"/>
  <c r="B36" i="9"/>
  <c r="B37" i="9"/>
  <c r="B38" i="9"/>
  <c r="B39" i="9"/>
  <c r="B40" i="9"/>
  <c r="B41" i="9"/>
  <c r="B42" i="9"/>
  <c r="B43" i="9"/>
  <c r="B44" i="9"/>
  <c r="V32" i="5"/>
  <c r="V32" i="6" s="1"/>
  <c r="R25" i="8"/>
  <c r="R17" i="8"/>
  <c r="R12" i="8"/>
  <c r="R26" i="8"/>
  <c r="R27" i="8"/>
  <c r="S14" i="8"/>
  <c r="S18" i="8"/>
  <c r="S22" i="8"/>
  <c r="K29" i="8"/>
  <c r="K30" i="8"/>
  <c r="K31" i="8"/>
  <c r="K32" i="8"/>
  <c r="R32" i="8" s="1"/>
  <c r="W37" i="7"/>
  <c r="X37" i="7" s="1"/>
  <c r="V44" i="7"/>
  <c r="V43" i="7"/>
  <c r="V42" i="7"/>
  <c r="V41" i="7"/>
  <c r="V40" i="7"/>
  <c r="V39" i="7"/>
  <c r="V38" i="7"/>
  <c r="V37" i="7"/>
  <c r="V36" i="7"/>
  <c r="V35" i="7"/>
  <c r="V34" i="7"/>
  <c r="U44" i="7"/>
  <c r="U43" i="7"/>
  <c r="U42" i="7"/>
  <c r="U41" i="7"/>
  <c r="U40" i="7"/>
  <c r="U39" i="7"/>
  <c r="U38" i="7"/>
  <c r="U37" i="7"/>
  <c r="U36" i="7"/>
  <c r="U35" i="7"/>
  <c r="U34" i="7"/>
  <c r="W44" i="6"/>
  <c r="X44" i="6" s="1"/>
  <c r="W43" i="6"/>
  <c r="X43" i="6" s="1"/>
  <c r="V44" i="6"/>
  <c r="V43" i="6"/>
  <c r="V42" i="6"/>
  <c r="V41" i="6"/>
  <c r="V40" i="6"/>
  <c r="V39" i="6"/>
  <c r="V38" i="6"/>
  <c r="V37" i="6"/>
  <c r="V36" i="6"/>
  <c r="V35" i="6"/>
  <c r="V34" i="6"/>
  <c r="V33" i="6"/>
  <c r="V28" i="6"/>
  <c r="V24" i="6"/>
  <c r="V22" i="6"/>
  <c r="V21" i="6"/>
  <c r="V19" i="6"/>
  <c r="V16" i="6"/>
  <c r="V12" i="6"/>
  <c r="U44" i="6"/>
  <c r="U43" i="6"/>
  <c r="U42" i="6"/>
  <c r="U41" i="6"/>
  <c r="U40" i="6"/>
  <c r="U39" i="6"/>
  <c r="U38" i="6"/>
  <c r="U37" i="6"/>
  <c r="U36" i="6"/>
  <c r="U35" i="6"/>
  <c r="U34" i="6"/>
  <c r="Q44" i="7"/>
  <c r="P44" i="7"/>
  <c r="W44" i="7" s="1"/>
  <c r="X44" i="7" s="1"/>
  <c r="K44" i="7"/>
  <c r="R44" i="7" s="1"/>
  <c r="D44" i="7"/>
  <c r="B44" i="7"/>
  <c r="Q43" i="7"/>
  <c r="P43" i="7"/>
  <c r="W43" i="7" s="1"/>
  <c r="X43" i="7" s="1"/>
  <c r="K43" i="7"/>
  <c r="R43" i="7" s="1"/>
  <c r="D43" i="7"/>
  <c r="B43" i="7"/>
  <c r="Q42" i="7"/>
  <c r="P42" i="7"/>
  <c r="W42" i="7" s="1"/>
  <c r="X42" i="7" s="1"/>
  <c r="K42" i="7"/>
  <c r="R42" i="7" s="1"/>
  <c r="D42" i="7"/>
  <c r="B42" i="7"/>
  <c r="Q41" i="7"/>
  <c r="P41" i="7"/>
  <c r="W41" i="7" s="1"/>
  <c r="X41" i="7" s="1"/>
  <c r="K41" i="7"/>
  <c r="R41" i="7" s="1"/>
  <c r="D41" i="7"/>
  <c r="B41" i="7"/>
  <c r="Q40" i="7"/>
  <c r="P40" i="7"/>
  <c r="W40" i="7" s="1"/>
  <c r="X40" i="7" s="1"/>
  <c r="K40" i="7"/>
  <c r="R40" i="7" s="1"/>
  <c r="D40" i="7"/>
  <c r="B40" i="7"/>
  <c r="Q39" i="7"/>
  <c r="P39" i="7"/>
  <c r="W39" i="7" s="1"/>
  <c r="X39" i="7" s="1"/>
  <c r="K39" i="7"/>
  <c r="R39" i="7" s="1"/>
  <c r="D39" i="7"/>
  <c r="B39" i="7"/>
  <c r="Q38" i="7"/>
  <c r="P38" i="7"/>
  <c r="W38" i="7" s="1"/>
  <c r="X38" i="7" s="1"/>
  <c r="K38" i="7"/>
  <c r="R38" i="7" s="1"/>
  <c r="D38" i="7"/>
  <c r="B38" i="7"/>
  <c r="P37" i="7"/>
  <c r="K37" i="7"/>
  <c r="R37" i="7" s="1"/>
  <c r="D37" i="7"/>
  <c r="B37" i="7"/>
  <c r="Q36" i="7"/>
  <c r="P36" i="7"/>
  <c r="W36" i="7" s="1"/>
  <c r="X36" i="7" s="1"/>
  <c r="K36" i="7"/>
  <c r="R36" i="7" s="1"/>
  <c r="D36" i="7"/>
  <c r="B36" i="7"/>
  <c r="Q35" i="7"/>
  <c r="P35" i="7"/>
  <c r="W35" i="7" s="1"/>
  <c r="X35" i="7" s="1"/>
  <c r="K35" i="7"/>
  <c r="R35" i="7" s="1"/>
  <c r="D35" i="7"/>
  <c r="B35" i="7"/>
  <c r="Q34" i="7"/>
  <c r="P34" i="7"/>
  <c r="W34" i="7" s="1"/>
  <c r="X34" i="7" s="1"/>
  <c r="K34" i="7"/>
  <c r="R34" i="7" s="1"/>
  <c r="D34" i="7"/>
  <c r="B34" i="7"/>
  <c r="Q33" i="7"/>
  <c r="P33" i="7"/>
  <c r="D33" i="7"/>
  <c r="B33" i="7"/>
  <c r="Q32" i="7"/>
  <c r="P32" i="7"/>
  <c r="B32" i="7"/>
  <c r="D32" i="7"/>
  <c r="Q31" i="7"/>
  <c r="P31" i="7"/>
  <c r="D31" i="7"/>
  <c r="B31" i="7"/>
  <c r="Q30" i="7"/>
  <c r="P30" i="7"/>
  <c r="D30" i="7"/>
  <c r="Q29" i="7"/>
  <c r="P29" i="7"/>
  <c r="D29" i="7"/>
  <c r="B29" i="7"/>
  <c r="Q28" i="7"/>
  <c r="P28" i="7"/>
  <c r="K28" i="7"/>
  <c r="N28" i="7" s="1"/>
  <c r="D28" i="7"/>
  <c r="Q27" i="7"/>
  <c r="P27" i="7"/>
  <c r="K27" i="7"/>
  <c r="D27" i="7"/>
  <c r="Q26" i="7"/>
  <c r="P26" i="7"/>
  <c r="K26" i="7"/>
  <c r="D26" i="7"/>
  <c r="Q25" i="7"/>
  <c r="P25" i="7"/>
  <c r="K25" i="7"/>
  <c r="D25" i="7"/>
  <c r="B25" i="7"/>
  <c r="Q24" i="7"/>
  <c r="P24" i="7"/>
  <c r="K24" i="7"/>
  <c r="D24" i="7"/>
  <c r="B24" i="7"/>
  <c r="Q23" i="7"/>
  <c r="P23" i="7"/>
  <c r="K23" i="7"/>
  <c r="D23" i="7"/>
  <c r="B23" i="7"/>
  <c r="Q22" i="7"/>
  <c r="P22" i="7"/>
  <c r="K22" i="7"/>
  <c r="D22" i="7"/>
  <c r="B22" i="7"/>
  <c r="Q21" i="7"/>
  <c r="P21" i="7"/>
  <c r="K21" i="7"/>
  <c r="D21" i="7"/>
  <c r="B21" i="7"/>
  <c r="Q20" i="7"/>
  <c r="P20" i="7"/>
  <c r="K20" i="7"/>
  <c r="D20" i="7"/>
  <c r="B20" i="7"/>
  <c r="Q19" i="7"/>
  <c r="P19" i="7"/>
  <c r="K19" i="7"/>
  <c r="D19" i="7"/>
  <c r="Q18" i="7"/>
  <c r="P18" i="7"/>
  <c r="K18" i="7"/>
  <c r="D18" i="7"/>
  <c r="Q17" i="7"/>
  <c r="P17" i="7"/>
  <c r="K17" i="7"/>
  <c r="D17" i="7"/>
  <c r="Q16" i="7"/>
  <c r="P16" i="7"/>
  <c r="K16" i="7"/>
  <c r="Q15" i="7"/>
  <c r="P15" i="7"/>
  <c r="K15" i="7"/>
  <c r="Q14" i="7"/>
  <c r="P14" i="7"/>
  <c r="K14" i="7"/>
  <c r="Q13" i="7"/>
  <c r="P13" i="7"/>
  <c r="K13" i="7"/>
  <c r="D13" i="7"/>
  <c r="B13" i="7"/>
  <c r="Q12" i="7"/>
  <c r="P12" i="7"/>
  <c r="K12" i="7"/>
  <c r="B12" i="7"/>
  <c r="L6" i="7"/>
  <c r="E6" i="7"/>
  <c r="B33" i="5"/>
  <c r="B29" i="5"/>
  <c r="B25" i="5"/>
  <c r="B17" i="5"/>
  <c r="D41" i="6"/>
  <c r="D37" i="6"/>
  <c r="D29" i="6"/>
  <c r="D25" i="6"/>
  <c r="D21" i="6"/>
  <c r="D12" i="6"/>
  <c r="D13" i="6"/>
  <c r="D33" i="6"/>
  <c r="D17" i="6"/>
  <c r="B14" i="6"/>
  <c r="Q44" i="6"/>
  <c r="P44" i="6"/>
  <c r="K44" i="6"/>
  <c r="R44" i="6" s="1"/>
  <c r="D44" i="6"/>
  <c r="Q43" i="6"/>
  <c r="P43" i="6"/>
  <c r="K43" i="6"/>
  <c r="R43" i="6" s="1"/>
  <c r="D43" i="6"/>
  <c r="Q42" i="6"/>
  <c r="P42" i="6"/>
  <c r="W42" i="6" s="1"/>
  <c r="X42" i="6" s="1"/>
  <c r="K42" i="6"/>
  <c r="R42" i="6" s="1"/>
  <c r="D42" i="6"/>
  <c r="Q41" i="6"/>
  <c r="P41" i="6"/>
  <c r="W41" i="6" s="1"/>
  <c r="X41" i="6" s="1"/>
  <c r="K41" i="6"/>
  <c r="R41" i="6" s="1"/>
  <c r="Q40" i="6"/>
  <c r="P40" i="6"/>
  <c r="W40" i="6" s="1"/>
  <c r="X40" i="6" s="1"/>
  <c r="K40" i="6"/>
  <c r="R40" i="6" s="1"/>
  <c r="D40" i="6"/>
  <c r="Q39" i="6"/>
  <c r="P39" i="6"/>
  <c r="W39" i="6" s="1"/>
  <c r="X39" i="6" s="1"/>
  <c r="K39" i="6"/>
  <c r="R39" i="6" s="1"/>
  <c r="D39" i="6"/>
  <c r="Q38" i="6"/>
  <c r="P38" i="6"/>
  <c r="W38" i="6" s="1"/>
  <c r="X38" i="6" s="1"/>
  <c r="K38" i="6"/>
  <c r="R38" i="6" s="1"/>
  <c r="D38" i="6"/>
  <c r="P37" i="6"/>
  <c r="W37" i="6" s="1"/>
  <c r="X37" i="6" s="1"/>
  <c r="K37" i="6"/>
  <c r="R37" i="6" s="1"/>
  <c r="Q36" i="6"/>
  <c r="P36" i="6"/>
  <c r="W36" i="6" s="1"/>
  <c r="X36" i="6" s="1"/>
  <c r="K36" i="6"/>
  <c r="R36" i="6" s="1"/>
  <c r="D36" i="6"/>
  <c r="Q35" i="6"/>
  <c r="P35" i="6"/>
  <c r="W35" i="6" s="1"/>
  <c r="X35" i="6" s="1"/>
  <c r="K35" i="6"/>
  <c r="R35" i="6" s="1"/>
  <c r="D35" i="6"/>
  <c r="Q34" i="6"/>
  <c r="P34" i="6"/>
  <c r="W34" i="6" s="1"/>
  <c r="X34" i="6" s="1"/>
  <c r="K34" i="6"/>
  <c r="R34" i="6" s="1"/>
  <c r="D34" i="6"/>
  <c r="Q33" i="6"/>
  <c r="P33" i="6"/>
  <c r="Q32" i="6"/>
  <c r="P32" i="6"/>
  <c r="D32" i="6"/>
  <c r="Q31" i="6"/>
  <c r="P31" i="6"/>
  <c r="D31" i="6"/>
  <c r="Q30" i="6"/>
  <c r="P30" i="6"/>
  <c r="D30" i="6"/>
  <c r="Q29" i="6"/>
  <c r="P29" i="6"/>
  <c r="Q28" i="6"/>
  <c r="P28" i="6"/>
  <c r="K28" i="6"/>
  <c r="D28" i="6"/>
  <c r="Q27" i="6"/>
  <c r="P27" i="6"/>
  <c r="D27" i="6"/>
  <c r="Q26" i="6"/>
  <c r="P26" i="6"/>
  <c r="K26" i="6"/>
  <c r="D26" i="6"/>
  <c r="Q25" i="6"/>
  <c r="P25" i="6"/>
  <c r="K25" i="6"/>
  <c r="Q24" i="6"/>
  <c r="P24" i="6"/>
  <c r="K24" i="6"/>
  <c r="D24" i="6"/>
  <c r="Q23" i="6"/>
  <c r="P23" i="6"/>
  <c r="K23" i="6"/>
  <c r="D23" i="6"/>
  <c r="Q22" i="6"/>
  <c r="P22" i="6"/>
  <c r="K22" i="6"/>
  <c r="D22" i="6"/>
  <c r="Q21" i="6"/>
  <c r="P21" i="6"/>
  <c r="K21" i="6"/>
  <c r="Q20" i="6"/>
  <c r="P20" i="6"/>
  <c r="K20" i="6"/>
  <c r="D20" i="6"/>
  <c r="Q19" i="6"/>
  <c r="P19" i="6"/>
  <c r="K19" i="6"/>
  <c r="D19" i="6"/>
  <c r="Q18" i="6"/>
  <c r="P18" i="6"/>
  <c r="K18" i="6"/>
  <c r="D18" i="6"/>
  <c r="Q17" i="6"/>
  <c r="P17" i="6"/>
  <c r="K17" i="6"/>
  <c r="Q16" i="6"/>
  <c r="P16" i="6"/>
  <c r="K16" i="6"/>
  <c r="D16" i="6"/>
  <c r="B16" i="6"/>
  <c r="Q15" i="6"/>
  <c r="P15" i="6"/>
  <c r="K15" i="6"/>
  <c r="D15" i="6"/>
  <c r="B15" i="6"/>
  <c r="Q14" i="6"/>
  <c r="P14" i="6"/>
  <c r="K14" i="6"/>
  <c r="Q13" i="6"/>
  <c r="P13" i="6"/>
  <c r="K13" i="6"/>
  <c r="B13" i="6"/>
  <c r="Q12" i="6"/>
  <c r="P12" i="6"/>
  <c r="K12" i="6"/>
  <c r="L6" i="6"/>
  <c r="E6" i="6"/>
  <c r="U44" i="5"/>
  <c r="U43" i="5"/>
  <c r="U42" i="5"/>
  <c r="U41" i="5"/>
  <c r="U40" i="5"/>
  <c r="U39" i="5"/>
  <c r="U38" i="5"/>
  <c r="U37" i="5"/>
  <c r="U36" i="5"/>
  <c r="U35" i="5"/>
  <c r="U34" i="5"/>
  <c r="Q44" i="5"/>
  <c r="P44" i="5"/>
  <c r="W44" i="5" s="1"/>
  <c r="X44" i="5" s="1"/>
  <c r="K44" i="5"/>
  <c r="R44" i="5" s="1"/>
  <c r="D44" i="5"/>
  <c r="Q43" i="5"/>
  <c r="P43" i="5"/>
  <c r="W43" i="5" s="1"/>
  <c r="X43" i="5" s="1"/>
  <c r="K43" i="5"/>
  <c r="R43" i="5" s="1"/>
  <c r="D43" i="5"/>
  <c r="Q42" i="5"/>
  <c r="P42" i="5"/>
  <c r="W42" i="5" s="1"/>
  <c r="X42" i="5" s="1"/>
  <c r="K42" i="5"/>
  <c r="R42" i="5" s="1"/>
  <c r="D42" i="5"/>
  <c r="Q41" i="5"/>
  <c r="P41" i="5"/>
  <c r="W41" i="5" s="1"/>
  <c r="X41" i="5" s="1"/>
  <c r="K41" i="5"/>
  <c r="R41" i="5" s="1"/>
  <c r="D41" i="5"/>
  <c r="Q40" i="5"/>
  <c r="P40" i="5"/>
  <c r="W40" i="5" s="1"/>
  <c r="X40" i="5" s="1"/>
  <c r="K40" i="5"/>
  <c r="R40" i="5" s="1"/>
  <c r="D40" i="5"/>
  <c r="Q39" i="5"/>
  <c r="P39" i="5"/>
  <c r="W39" i="5" s="1"/>
  <c r="X39" i="5" s="1"/>
  <c r="K39" i="5"/>
  <c r="R39" i="5" s="1"/>
  <c r="D39" i="5"/>
  <c r="Q38" i="5"/>
  <c r="P38" i="5"/>
  <c r="W38" i="5" s="1"/>
  <c r="X38" i="5" s="1"/>
  <c r="K38" i="5"/>
  <c r="R38" i="5" s="1"/>
  <c r="D38" i="5"/>
  <c r="P37" i="5"/>
  <c r="W37" i="5" s="1"/>
  <c r="X37" i="5" s="1"/>
  <c r="K37" i="5"/>
  <c r="R37" i="5" s="1"/>
  <c r="Q36" i="5"/>
  <c r="P36" i="5"/>
  <c r="W36" i="5" s="1"/>
  <c r="X36" i="5" s="1"/>
  <c r="K36" i="5"/>
  <c r="R36" i="5" s="1"/>
  <c r="Q35" i="5"/>
  <c r="P35" i="5"/>
  <c r="W35" i="5" s="1"/>
  <c r="X35" i="5" s="1"/>
  <c r="K35" i="5"/>
  <c r="R35" i="5" s="1"/>
  <c r="Q34" i="5"/>
  <c r="P34" i="5"/>
  <c r="W34" i="5" s="1"/>
  <c r="X34" i="5" s="1"/>
  <c r="K34" i="5"/>
  <c r="R34" i="5" s="1"/>
  <c r="Q33" i="5"/>
  <c r="P33" i="5"/>
  <c r="D33" i="5"/>
  <c r="Q32" i="5"/>
  <c r="P32" i="5"/>
  <c r="D32" i="5"/>
  <c r="Q31" i="5"/>
  <c r="P31" i="5"/>
  <c r="D31" i="5"/>
  <c r="Q30" i="5"/>
  <c r="P30" i="5"/>
  <c r="B30" i="5"/>
  <c r="D30" i="5"/>
  <c r="Q29" i="5"/>
  <c r="P29" i="5"/>
  <c r="K29" i="5"/>
  <c r="N29" i="5" s="1"/>
  <c r="Q28" i="5"/>
  <c r="P28" i="5"/>
  <c r="K28" i="5"/>
  <c r="B28" i="5"/>
  <c r="D28" i="5"/>
  <c r="Q27" i="5"/>
  <c r="P27" i="5"/>
  <c r="K27" i="5"/>
  <c r="B27" i="5"/>
  <c r="D27" i="5"/>
  <c r="Q26" i="5"/>
  <c r="P26" i="5"/>
  <c r="K26" i="5"/>
  <c r="B26" i="5"/>
  <c r="D26" i="5"/>
  <c r="Q25" i="5"/>
  <c r="P25" i="5"/>
  <c r="K25" i="5"/>
  <c r="Q24" i="5"/>
  <c r="P24" i="5"/>
  <c r="K24" i="5"/>
  <c r="D24" i="5"/>
  <c r="Q23" i="5"/>
  <c r="P23" i="5"/>
  <c r="K23" i="5"/>
  <c r="B23" i="5"/>
  <c r="D23" i="5"/>
  <c r="Q22" i="5"/>
  <c r="P22" i="5"/>
  <c r="K22" i="5"/>
  <c r="D22" i="5"/>
  <c r="Q21" i="5"/>
  <c r="P21" i="5"/>
  <c r="K21" i="5"/>
  <c r="B21" i="5"/>
  <c r="D21" i="5"/>
  <c r="Q20" i="5"/>
  <c r="P20" i="5"/>
  <c r="K20" i="5"/>
  <c r="D20" i="5"/>
  <c r="Q19" i="5"/>
  <c r="P19" i="5"/>
  <c r="K19" i="5"/>
  <c r="B19" i="5"/>
  <c r="D19" i="5"/>
  <c r="Q18" i="5"/>
  <c r="P18" i="5"/>
  <c r="K18" i="5"/>
  <c r="D18" i="5"/>
  <c r="Q17" i="5"/>
  <c r="P17" i="5"/>
  <c r="K17" i="5"/>
  <c r="Q16" i="5"/>
  <c r="P16" i="5"/>
  <c r="K16" i="5"/>
  <c r="B16" i="5"/>
  <c r="D16" i="5"/>
  <c r="Q15" i="5"/>
  <c r="P15" i="5"/>
  <c r="K15" i="5"/>
  <c r="B15" i="5"/>
  <c r="D15" i="5"/>
  <c r="Q14" i="5"/>
  <c r="P14" i="5"/>
  <c r="K14" i="5"/>
  <c r="D14" i="5"/>
  <c r="Q13" i="5"/>
  <c r="P13" i="5"/>
  <c r="K13" i="5"/>
  <c r="B13" i="5"/>
  <c r="D13" i="5"/>
  <c r="Q12" i="5"/>
  <c r="P12" i="5"/>
  <c r="K12" i="5"/>
  <c r="D12" i="5"/>
  <c r="L6" i="5"/>
  <c r="E6" i="5"/>
  <c r="E9" i="4"/>
  <c r="U44" i="4"/>
  <c r="X44" i="4" s="1"/>
  <c r="U43" i="4"/>
  <c r="X43" i="4" s="1"/>
  <c r="U42" i="4"/>
  <c r="X42" i="4" s="1"/>
  <c r="U41" i="4"/>
  <c r="X41" i="4" s="1"/>
  <c r="U40" i="4"/>
  <c r="X40" i="4" s="1"/>
  <c r="U39" i="4"/>
  <c r="X39" i="4" s="1"/>
  <c r="U38" i="4"/>
  <c r="X38" i="4" s="1"/>
  <c r="U37" i="4"/>
  <c r="X37" i="4" s="1"/>
  <c r="U36" i="4"/>
  <c r="X36" i="4" s="1"/>
  <c r="U35" i="4"/>
  <c r="X35" i="4" s="1"/>
  <c r="U34" i="4"/>
  <c r="X34" i="4" s="1"/>
  <c r="S28" i="10" l="1"/>
  <c r="S27" i="10"/>
  <c r="N31" i="10"/>
  <c r="R31" i="10" s="1"/>
  <c r="N29" i="10"/>
  <c r="R29" i="10" s="1"/>
  <c r="N30" i="10"/>
  <c r="R30" i="10" s="1"/>
  <c r="S26" i="10"/>
  <c r="S24" i="10"/>
  <c r="S23" i="10"/>
  <c r="S22" i="10"/>
  <c r="S21" i="10"/>
  <c r="S18" i="10"/>
  <c r="S16" i="10"/>
  <c r="S14" i="10"/>
  <c r="S12" i="10"/>
  <c r="N31" i="9"/>
  <c r="R31" i="9" s="1"/>
  <c r="N31" i="8"/>
  <c r="R31" i="8" s="1"/>
  <c r="S31" i="8" s="1"/>
  <c r="N30" i="8"/>
  <c r="R30" i="8" s="1"/>
  <c r="S30" i="8" s="1"/>
  <c r="N29" i="8"/>
  <c r="R29" i="8" s="1"/>
  <c r="V29" i="5"/>
  <c r="V29" i="6" s="1"/>
  <c r="V29" i="7" s="1"/>
  <c r="V15" i="5"/>
  <c r="V15" i="6" s="1"/>
  <c r="V16" i="7" s="1"/>
  <c r="V17" i="5"/>
  <c r="V17" i="6" s="1"/>
  <c r="V17" i="7" s="1"/>
  <c r="V16" i="5"/>
  <c r="V23" i="6" s="1"/>
  <c r="V28" i="7" s="1"/>
  <c r="T32" i="10"/>
  <c r="T33" i="10"/>
  <c r="T32" i="9"/>
  <c r="T33" i="9"/>
  <c r="S18" i="9"/>
  <c r="S26" i="9"/>
  <c r="S17" i="8"/>
  <c r="S25" i="8"/>
  <c r="S23" i="8"/>
  <c r="S20" i="8"/>
  <c r="S21" i="8"/>
  <c r="T32" i="8"/>
  <c r="S27" i="8"/>
  <c r="S16" i="8"/>
  <c r="S13" i="8"/>
  <c r="T33" i="8"/>
  <c r="S26" i="8"/>
  <c r="S19" i="8"/>
  <c r="S15" i="8"/>
  <c r="S24" i="8"/>
  <c r="S36" i="7"/>
  <c r="T36" i="7"/>
  <c r="S39" i="7"/>
  <c r="T39" i="7"/>
  <c r="S41" i="7"/>
  <c r="T41" i="7"/>
  <c r="S43" i="7"/>
  <c r="T43" i="7"/>
  <c r="S34" i="7"/>
  <c r="T34" i="7"/>
  <c r="S35" i="7"/>
  <c r="T35" i="7"/>
  <c r="S37" i="7"/>
  <c r="T37" i="7"/>
  <c r="S38" i="7"/>
  <c r="T38" i="7"/>
  <c r="S40" i="7"/>
  <c r="T40" i="7"/>
  <c r="S42" i="7"/>
  <c r="T42" i="7"/>
  <c r="S44" i="7"/>
  <c r="T44" i="7"/>
  <c r="S36" i="6"/>
  <c r="T36" i="6"/>
  <c r="S37" i="6"/>
  <c r="T37" i="6"/>
  <c r="S38" i="6"/>
  <c r="T38" i="6"/>
  <c r="S43" i="6"/>
  <c r="T43" i="6"/>
  <c r="S39" i="6"/>
  <c r="T39" i="6"/>
  <c r="S44" i="6"/>
  <c r="T44" i="6"/>
  <c r="S34" i="6"/>
  <c r="T34" i="6"/>
  <c r="S40" i="6"/>
  <c r="T40" i="6"/>
  <c r="S41" i="6"/>
  <c r="T41" i="6"/>
  <c r="S35" i="6"/>
  <c r="T35" i="6"/>
  <c r="S42" i="6"/>
  <c r="T42" i="6"/>
  <c r="S34" i="5"/>
  <c r="T34" i="5"/>
  <c r="S35" i="5"/>
  <c r="T35" i="5"/>
  <c r="S36" i="5"/>
  <c r="T36" i="5"/>
  <c r="S37" i="5"/>
  <c r="T37" i="5"/>
  <c r="S38" i="5"/>
  <c r="T38" i="5"/>
  <c r="S42" i="5"/>
  <c r="T42" i="5"/>
  <c r="S39" i="5"/>
  <c r="T39" i="5"/>
  <c r="S43" i="5"/>
  <c r="T43" i="5"/>
  <c r="S41" i="5"/>
  <c r="T41" i="5"/>
  <c r="S40" i="5"/>
  <c r="T40" i="5"/>
  <c r="S44" i="5"/>
  <c r="T44" i="5"/>
  <c r="S23" i="9"/>
  <c r="S30" i="9"/>
  <c r="S25" i="9"/>
  <c r="S15" i="9"/>
  <c r="S29" i="9"/>
  <c r="S19" i="9"/>
  <c r="S20" i="9"/>
  <c r="S12" i="9"/>
  <c r="S17" i="9"/>
  <c r="S21" i="9"/>
  <c r="S27" i="9"/>
  <c r="R22" i="7"/>
  <c r="S22" i="7" s="1"/>
  <c r="S22" i="9"/>
  <c r="S13" i="9"/>
  <c r="S14" i="9"/>
  <c r="S33" i="9"/>
  <c r="S32" i="9"/>
  <c r="B30" i="7"/>
  <c r="R27" i="7"/>
  <c r="K29" i="6"/>
  <c r="V22" i="7"/>
  <c r="V26" i="7"/>
  <c r="V14" i="7"/>
  <c r="V18" i="7"/>
  <c r="V30" i="7"/>
  <c r="V15" i="7"/>
  <c r="V19" i="7"/>
  <c r="V23" i="7"/>
  <c r="V27" i="7"/>
  <c r="V31" i="7"/>
  <c r="V31" i="8" s="1"/>
  <c r="V31" i="9" s="1"/>
  <c r="V31" i="10" s="1"/>
  <c r="V31" i="11" s="1"/>
  <c r="V31" i="12" s="1"/>
  <c r="V12" i="7"/>
  <c r="V20" i="7"/>
  <c r="V24" i="7"/>
  <c r="V32" i="7"/>
  <c r="V13" i="7"/>
  <c r="V21" i="7"/>
  <c r="V25" i="7"/>
  <c r="V33" i="7"/>
  <c r="S12" i="8"/>
  <c r="S32" i="8"/>
  <c r="R24" i="7"/>
  <c r="R15" i="7"/>
  <c r="R19" i="7"/>
  <c r="S19" i="7" s="1"/>
  <c r="R23" i="7"/>
  <c r="R20" i="7"/>
  <c r="R13" i="7"/>
  <c r="R17" i="7"/>
  <c r="R21" i="7"/>
  <c r="R25" i="7"/>
  <c r="R26" i="7"/>
  <c r="R28" i="7"/>
  <c r="R14" i="7"/>
  <c r="R18" i="7"/>
  <c r="R16" i="7"/>
  <c r="D16" i="7"/>
  <c r="B16" i="7"/>
  <c r="D12" i="7"/>
  <c r="K33" i="7"/>
  <c r="R33" i="7" s="1"/>
  <c r="K32" i="7"/>
  <c r="R32" i="7" s="1"/>
  <c r="K31" i="7"/>
  <c r="K30" i="7"/>
  <c r="K29" i="7"/>
  <c r="D14" i="7"/>
  <c r="B14" i="7"/>
  <c r="R12" i="7"/>
  <c r="D15" i="7"/>
  <c r="B15" i="7"/>
  <c r="B17" i="7"/>
  <c r="B18" i="7"/>
  <c r="B19" i="7"/>
  <c r="B26" i="7"/>
  <c r="B27" i="7"/>
  <c r="B28" i="7"/>
  <c r="K27" i="6"/>
  <c r="R27" i="6" s="1"/>
  <c r="D17" i="5"/>
  <c r="D25" i="5"/>
  <c r="D29" i="5"/>
  <c r="B17" i="6"/>
  <c r="D14" i="6"/>
  <c r="B12" i="6"/>
  <c r="B12" i="5"/>
  <c r="B14" i="5"/>
  <c r="B22" i="5"/>
  <c r="R18" i="5"/>
  <c r="R26" i="5"/>
  <c r="R16" i="6"/>
  <c r="R22" i="6"/>
  <c r="B32" i="5"/>
  <c r="R15" i="5"/>
  <c r="R19" i="5"/>
  <c r="R23" i="5"/>
  <c r="R12" i="6"/>
  <c r="R17" i="6"/>
  <c r="R21" i="6"/>
  <c r="R25" i="6"/>
  <c r="B18" i="5"/>
  <c r="B20" i="5"/>
  <c r="B24" i="5"/>
  <c r="R22" i="5"/>
  <c r="R15" i="6"/>
  <c r="R18" i="6"/>
  <c r="R14" i="5"/>
  <c r="R20" i="5"/>
  <c r="R24" i="5"/>
  <c r="R28" i="5"/>
  <c r="R13" i="6"/>
  <c r="R20" i="6"/>
  <c r="R24" i="6"/>
  <c r="R13" i="5"/>
  <c r="R17" i="5"/>
  <c r="R21" i="5"/>
  <c r="R25" i="5"/>
  <c r="R29" i="5"/>
  <c r="R14" i="6"/>
  <c r="R19" i="6"/>
  <c r="R23" i="6"/>
  <c r="B24" i="6"/>
  <c r="B25" i="6"/>
  <c r="B26" i="6"/>
  <c r="B27" i="6"/>
  <c r="B28" i="6"/>
  <c r="B29" i="6"/>
  <c r="B30" i="6"/>
  <c r="B31" i="6"/>
  <c r="B32" i="6"/>
  <c r="B33" i="6"/>
  <c r="B35" i="6"/>
  <c r="B37" i="6"/>
  <c r="B39" i="6"/>
  <c r="B41" i="6"/>
  <c r="B43" i="6"/>
  <c r="B18" i="6"/>
  <c r="B19" i="6"/>
  <c r="B20" i="6"/>
  <c r="B21" i="6"/>
  <c r="B22" i="6"/>
  <c r="B23" i="6"/>
  <c r="R26" i="6"/>
  <c r="R28" i="6"/>
  <c r="B34" i="6"/>
  <c r="B36" i="6"/>
  <c r="B38" i="6"/>
  <c r="B40" i="6"/>
  <c r="B42" i="6"/>
  <c r="B44" i="6"/>
  <c r="B31" i="5"/>
  <c r="D34" i="5"/>
  <c r="B34" i="5"/>
  <c r="D35" i="5"/>
  <c r="B35" i="5"/>
  <c r="D36" i="5"/>
  <c r="B36" i="5"/>
  <c r="D37" i="5"/>
  <c r="B37" i="5"/>
  <c r="R27" i="5"/>
  <c r="B38" i="5"/>
  <c r="B39" i="5"/>
  <c r="B40" i="5"/>
  <c r="B41" i="5"/>
  <c r="B42" i="5"/>
  <c r="B43" i="5"/>
  <c r="B44" i="5"/>
  <c r="W42" i="4"/>
  <c r="D44" i="4"/>
  <c r="D41" i="4"/>
  <c r="D40" i="4"/>
  <c r="D37" i="4"/>
  <c r="D36" i="4"/>
  <c r="D33" i="4"/>
  <c r="D32" i="4"/>
  <c r="D29" i="4"/>
  <c r="D28" i="4"/>
  <c r="D25" i="4"/>
  <c r="D24" i="4"/>
  <c r="D21" i="4"/>
  <c r="D20" i="4"/>
  <c r="D17" i="4"/>
  <c r="D16" i="4"/>
  <c r="D13" i="4"/>
  <c r="D12" i="4"/>
  <c r="B41" i="4"/>
  <c r="B37" i="4"/>
  <c r="B33" i="4"/>
  <c r="B29" i="4"/>
  <c r="B25" i="4"/>
  <c r="B21" i="4"/>
  <c r="B17" i="4"/>
  <c r="B13" i="4"/>
  <c r="B44" i="4"/>
  <c r="D43" i="4"/>
  <c r="B42" i="4"/>
  <c r="B40" i="4"/>
  <c r="D39" i="4"/>
  <c r="D38" i="4"/>
  <c r="B36" i="4"/>
  <c r="D35" i="4"/>
  <c r="B34" i="4"/>
  <c r="B32" i="4"/>
  <c r="D31" i="4"/>
  <c r="D30" i="4"/>
  <c r="B28" i="4"/>
  <c r="D27" i="4"/>
  <c r="D26" i="4"/>
  <c r="B24" i="4"/>
  <c r="D23" i="4"/>
  <c r="B22" i="4"/>
  <c r="B20" i="4"/>
  <c r="D19" i="4"/>
  <c r="D18" i="4"/>
  <c r="B16" i="4"/>
  <c r="D15" i="4"/>
  <c r="B12" i="4"/>
  <c r="K44" i="4"/>
  <c r="K43" i="4"/>
  <c r="K42" i="4"/>
  <c r="K41" i="4"/>
  <c r="K40" i="4"/>
  <c r="K39" i="4"/>
  <c r="K38" i="4"/>
  <c r="K37" i="4"/>
  <c r="K36" i="4"/>
  <c r="K35" i="4"/>
  <c r="K34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I44" i="4"/>
  <c r="K31" i="4" s="1"/>
  <c r="N31" i="4" s="1"/>
  <c r="Q12" i="3"/>
  <c r="K44" i="3"/>
  <c r="K43" i="3"/>
  <c r="K42" i="3"/>
  <c r="K41" i="3"/>
  <c r="K40" i="3"/>
  <c r="K39" i="3"/>
  <c r="K38" i="3"/>
  <c r="K37" i="3"/>
  <c r="K36" i="3"/>
  <c r="K35" i="3"/>
  <c r="K34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I43" i="3"/>
  <c r="I42" i="3"/>
  <c r="I41" i="3"/>
  <c r="I40" i="3"/>
  <c r="I39" i="3"/>
  <c r="I38" i="3"/>
  <c r="I37" i="3"/>
  <c r="I36" i="3"/>
  <c r="I35" i="3"/>
  <c r="I34" i="3"/>
  <c r="I33" i="3"/>
  <c r="I32" i="3"/>
  <c r="I44" i="3"/>
  <c r="G44" i="3"/>
  <c r="N44" i="3" s="1"/>
  <c r="G43" i="3"/>
  <c r="N43" i="3" s="1"/>
  <c r="G42" i="3"/>
  <c r="N42" i="3" s="1"/>
  <c r="G41" i="3"/>
  <c r="N41" i="3" s="1"/>
  <c r="G40" i="3"/>
  <c r="N40" i="3" s="1"/>
  <c r="G39" i="3"/>
  <c r="N39" i="3" s="1"/>
  <c r="G38" i="3"/>
  <c r="N38" i="3" s="1"/>
  <c r="G37" i="3"/>
  <c r="N37" i="3" s="1"/>
  <c r="G36" i="3"/>
  <c r="N36" i="3" s="1"/>
  <c r="G35" i="3"/>
  <c r="N35" i="3" s="1"/>
  <c r="G34" i="3"/>
  <c r="N34" i="3" s="1"/>
  <c r="G33" i="3"/>
  <c r="N33" i="3" s="1"/>
  <c r="G32" i="3"/>
  <c r="N32" i="3" s="1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A44" i="3"/>
  <c r="D44" i="3" s="1"/>
  <c r="A43" i="3"/>
  <c r="D43" i="3" s="1"/>
  <c r="A42" i="3"/>
  <c r="D42" i="3" s="1"/>
  <c r="A41" i="3"/>
  <c r="D41" i="3" s="1"/>
  <c r="A40" i="3"/>
  <c r="D40" i="3" s="1"/>
  <c r="A39" i="3"/>
  <c r="D39" i="3" s="1"/>
  <c r="A38" i="3"/>
  <c r="D38" i="3" s="1"/>
  <c r="A37" i="3"/>
  <c r="D37" i="3" s="1"/>
  <c r="A36" i="3"/>
  <c r="D36" i="3" s="1"/>
  <c r="A35" i="3"/>
  <c r="D35" i="3" s="1"/>
  <c r="A34" i="3"/>
  <c r="D34" i="3" s="1"/>
  <c r="A33" i="3"/>
  <c r="D33" i="3" s="1"/>
  <c r="A32" i="3"/>
  <c r="D32" i="3" s="1"/>
  <c r="A31" i="3"/>
  <c r="D31" i="3" s="1"/>
  <c r="A30" i="3"/>
  <c r="D30" i="3" s="1"/>
  <c r="A29" i="3"/>
  <c r="D29" i="3" s="1"/>
  <c r="A28" i="3"/>
  <c r="D28" i="3" s="1"/>
  <c r="A27" i="3"/>
  <c r="D27" i="3" s="1"/>
  <c r="A26" i="3"/>
  <c r="D26" i="3" s="1"/>
  <c r="A25" i="3"/>
  <c r="D25" i="3" s="1"/>
  <c r="A24" i="3"/>
  <c r="D24" i="3" s="1"/>
  <c r="A23" i="3"/>
  <c r="D23" i="3" s="1"/>
  <c r="A22" i="3"/>
  <c r="D22" i="3" s="1"/>
  <c r="A21" i="3"/>
  <c r="D21" i="3" s="1"/>
  <c r="A20" i="3"/>
  <c r="D20" i="3" s="1"/>
  <c r="A19" i="3"/>
  <c r="D19" i="3" s="1"/>
  <c r="A18" i="3"/>
  <c r="D18" i="3" s="1"/>
  <c r="A17" i="3"/>
  <c r="D17" i="3" s="1"/>
  <c r="A16" i="3"/>
  <c r="D16" i="3" s="1"/>
  <c r="A15" i="3"/>
  <c r="D15" i="3" s="1"/>
  <c r="A14" i="3"/>
  <c r="D14" i="3" s="1"/>
  <c r="A13" i="3"/>
  <c r="A12" i="3"/>
  <c r="Q44" i="2"/>
  <c r="Q43" i="2"/>
  <c r="Q42" i="2"/>
  <c r="Q41" i="2"/>
  <c r="Q40" i="2"/>
  <c r="Q39" i="2"/>
  <c r="Q38" i="2"/>
  <c r="Q37" i="2"/>
  <c r="Q36" i="2"/>
  <c r="Q35" i="2"/>
  <c r="Q34" i="2"/>
  <c r="Q33" i="2"/>
  <c r="Q32" i="2"/>
  <c r="Q31" i="2"/>
  <c r="Q30" i="2"/>
  <c r="Q29" i="2"/>
  <c r="Q28" i="2"/>
  <c r="Q27" i="2"/>
  <c r="Q26" i="2"/>
  <c r="Q25" i="2"/>
  <c r="Q24" i="2"/>
  <c r="Q23" i="2"/>
  <c r="Q22" i="2"/>
  <c r="Q21" i="2"/>
  <c r="Q20" i="2"/>
  <c r="Q19" i="2"/>
  <c r="Q18" i="2"/>
  <c r="Q17" i="2"/>
  <c r="Q16" i="2"/>
  <c r="Q15" i="2"/>
  <c r="Q14" i="2"/>
  <c r="Q13" i="2"/>
  <c r="Q12" i="2"/>
  <c r="K44" i="2"/>
  <c r="K43" i="2"/>
  <c r="K42" i="2"/>
  <c r="K41" i="2"/>
  <c r="K40" i="2"/>
  <c r="K39" i="2"/>
  <c r="K38" i="2"/>
  <c r="K37" i="2"/>
  <c r="K36" i="2"/>
  <c r="K35" i="2"/>
  <c r="K34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D44" i="2"/>
  <c r="D43" i="2"/>
  <c r="D42" i="2"/>
  <c r="D41" i="2"/>
  <c r="D40" i="2"/>
  <c r="D39" i="2"/>
  <c r="D38" i="2"/>
  <c r="D37" i="2"/>
  <c r="D36" i="2"/>
  <c r="D35" i="2"/>
  <c r="D34" i="2"/>
  <c r="D13" i="2"/>
  <c r="B44" i="2"/>
  <c r="B43" i="2"/>
  <c r="B42" i="2"/>
  <c r="B41" i="2"/>
  <c r="B40" i="2"/>
  <c r="B39" i="2"/>
  <c r="B38" i="2"/>
  <c r="B37" i="2"/>
  <c r="B36" i="2"/>
  <c r="B35" i="2"/>
  <c r="B34" i="2"/>
  <c r="B13" i="2"/>
  <c r="Q44" i="4"/>
  <c r="Q43" i="4"/>
  <c r="Q42" i="4"/>
  <c r="Q41" i="4"/>
  <c r="Q40" i="4"/>
  <c r="Q39" i="4"/>
  <c r="Q38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P44" i="4"/>
  <c r="W44" i="4" s="1"/>
  <c r="P43" i="4"/>
  <c r="W43" i="4" s="1"/>
  <c r="P42" i="4"/>
  <c r="P41" i="4"/>
  <c r="W41" i="4" s="1"/>
  <c r="P40" i="4"/>
  <c r="W40" i="4" s="1"/>
  <c r="P39" i="4"/>
  <c r="W39" i="4" s="1"/>
  <c r="P38" i="4"/>
  <c r="W38" i="4" s="1"/>
  <c r="P37" i="4"/>
  <c r="W37" i="4" s="1"/>
  <c r="P36" i="4"/>
  <c r="W36" i="4" s="1"/>
  <c r="P35" i="4"/>
  <c r="W35" i="4" s="1"/>
  <c r="P34" i="4"/>
  <c r="W34" i="4" s="1"/>
  <c r="P33" i="4"/>
  <c r="P32" i="4"/>
  <c r="P31" i="4"/>
  <c r="P30" i="4"/>
  <c r="P29" i="4"/>
  <c r="P28" i="4"/>
  <c r="P27" i="4"/>
  <c r="P26" i="4"/>
  <c r="P25" i="4"/>
  <c r="P24" i="4"/>
  <c r="P23" i="4"/>
  <c r="P22" i="4"/>
  <c r="P21" i="4"/>
  <c r="P20" i="4"/>
  <c r="P19" i="4"/>
  <c r="P18" i="4"/>
  <c r="P17" i="4"/>
  <c r="P16" i="4"/>
  <c r="P15" i="4"/>
  <c r="P14" i="4"/>
  <c r="P13" i="4"/>
  <c r="P12" i="4"/>
  <c r="S29" i="10" l="1"/>
  <c r="S31" i="10"/>
  <c r="T34" i="10"/>
  <c r="S30" i="10"/>
  <c r="T25" i="10"/>
  <c r="T21" i="10"/>
  <c r="T29" i="10"/>
  <c r="T20" i="10"/>
  <c r="T14" i="10"/>
  <c r="T31" i="10"/>
  <c r="T28" i="10"/>
  <c r="T13" i="10"/>
  <c r="T15" i="10"/>
  <c r="T23" i="10"/>
  <c r="T18" i="10"/>
  <c r="T26" i="10"/>
  <c r="T17" i="10"/>
  <c r="T12" i="10"/>
  <c r="T22" i="10"/>
  <c r="T30" i="10"/>
  <c r="T27" i="10"/>
  <c r="T24" i="10"/>
  <c r="T16" i="10"/>
  <c r="T19" i="10"/>
  <c r="K30" i="4"/>
  <c r="N30" i="4" s="1"/>
  <c r="T24" i="9"/>
  <c r="T18" i="9"/>
  <c r="T12" i="9"/>
  <c r="T17" i="9"/>
  <c r="T27" i="9"/>
  <c r="T20" i="9"/>
  <c r="T30" i="9"/>
  <c r="T23" i="9"/>
  <c r="T14" i="9"/>
  <c r="T22" i="9"/>
  <c r="T15" i="9"/>
  <c r="T29" i="9"/>
  <c r="T25" i="9"/>
  <c r="T31" i="9"/>
  <c r="T26" i="9"/>
  <c r="T19" i="9"/>
  <c r="T21" i="9"/>
  <c r="T16" i="9"/>
  <c r="S31" i="9"/>
  <c r="T28" i="9"/>
  <c r="T13" i="9"/>
  <c r="T16" i="8"/>
  <c r="T20" i="8"/>
  <c r="T19" i="8"/>
  <c r="T26" i="8"/>
  <c r="S29" i="8"/>
  <c r="T28" i="8"/>
  <c r="T29" i="8"/>
  <c r="T21" i="8"/>
  <c r="T22" i="8"/>
  <c r="T13" i="8"/>
  <c r="T15" i="8"/>
  <c r="T30" i="8"/>
  <c r="T25" i="8"/>
  <c r="T18" i="8"/>
  <c r="T12" i="8"/>
  <c r="T24" i="8"/>
  <c r="T23" i="8"/>
  <c r="T27" i="8"/>
  <c r="T31" i="8"/>
  <c r="T14" i="8"/>
  <c r="T17" i="8"/>
  <c r="N31" i="7"/>
  <c r="R31" i="7" s="1"/>
  <c r="S31" i="7" s="1"/>
  <c r="N30" i="7"/>
  <c r="R30" i="7" s="1"/>
  <c r="S30" i="7" s="1"/>
  <c r="N29" i="7"/>
  <c r="R29" i="7" s="1"/>
  <c r="N29" i="6"/>
  <c r="R29" i="6" s="1"/>
  <c r="S29" i="6" s="1"/>
  <c r="R36" i="3"/>
  <c r="S36" i="3" s="1"/>
  <c r="R40" i="3"/>
  <c r="S40" i="3" s="1"/>
  <c r="R44" i="3"/>
  <c r="R35" i="2"/>
  <c r="S35" i="2" s="1"/>
  <c r="R39" i="2"/>
  <c r="S39" i="2" s="1"/>
  <c r="R43" i="2"/>
  <c r="S43" i="2" s="1"/>
  <c r="R35" i="3"/>
  <c r="S35" i="3" s="1"/>
  <c r="R39" i="3"/>
  <c r="S39" i="3" s="1"/>
  <c r="R43" i="3"/>
  <c r="S43" i="3" s="1"/>
  <c r="R37" i="3"/>
  <c r="S37" i="3" s="1"/>
  <c r="R41" i="3"/>
  <c r="S41" i="3" s="1"/>
  <c r="R34" i="3"/>
  <c r="S34" i="3" s="1"/>
  <c r="R38" i="3"/>
  <c r="S38" i="3" s="1"/>
  <c r="R42" i="3"/>
  <c r="S42" i="3" s="1"/>
  <c r="R36" i="2"/>
  <c r="S36" i="2" s="1"/>
  <c r="R40" i="2"/>
  <c r="S40" i="2" s="1"/>
  <c r="R44" i="2"/>
  <c r="S44" i="2" s="1"/>
  <c r="R37" i="2"/>
  <c r="S37" i="2" s="1"/>
  <c r="R41" i="2"/>
  <c r="S41" i="2" s="1"/>
  <c r="R34" i="2"/>
  <c r="S34" i="2" s="1"/>
  <c r="R38" i="2"/>
  <c r="S38" i="2" s="1"/>
  <c r="R42" i="2"/>
  <c r="S42" i="2" s="1"/>
  <c r="I29" i="3"/>
  <c r="N29" i="3" s="1"/>
  <c r="D12" i="3"/>
  <c r="I26" i="3"/>
  <c r="N26" i="3" s="1"/>
  <c r="D13" i="3"/>
  <c r="S44" i="3"/>
  <c r="V31" i="13"/>
  <c r="V18" i="8"/>
  <c r="V30" i="8"/>
  <c r="V28" i="8"/>
  <c r="V23" i="8"/>
  <c r="V17" i="9" s="1"/>
  <c r="V27" i="8"/>
  <c r="V25" i="8"/>
  <c r="V13" i="8"/>
  <c r="V14" i="9" s="1"/>
  <c r="V32" i="8"/>
  <c r="V32" i="9" s="1"/>
  <c r="V32" i="10" s="1"/>
  <c r="V32" i="11" s="1"/>
  <c r="V32" i="12" s="1"/>
  <c r="V17" i="8"/>
  <c r="V14" i="8"/>
  <c r="T32" i="7"/>
  <c r="V12" i="8"/>
  <c r="V26" i="8"/>
  <c r="V15" i="8"/>
  <c r="V13" i="9" s="1"/>
  <c r="V22" i="8"/>
  <c r="V29" i="8"/>
  <c r="V19" i="8"/>
  <c r="V16" i="8"/>
  <c r="V33" i="8"/>
  <c r="V33" i="9" s="1"/>
  <c r="V33" i="10" s="1"/>
  <c r="V33" i="11" s="1"/>
  <c r="V33" i="12" s="1"/>
  <c r="V24" i="8"/>
  <c r="V20" i="8"/>
  <c r="V26" i="9" s="1"/>
  <c r="V21" i="8"/>
  <c r="V20" i="9" s="1"/>
  <c r="S21" i="7"/>
  <c r="S23" i="7"/>
  <c r="T33" i="7"/>
  <c r="S28" i="7"/>
  <c r="S17" i="7"/>
  <c r="S16" i="7"/>
  <c r="S26" i="7"/>
  <c r="S13" i="7"/>
  <c r="S15" i="7"/>
  <c r="S14" i="7"/>
  <c r="S25" i="7"/>
  <c r="S20" i="7"/>
  <c r="S24" i="7"/>
  <c r="S27" i="7"/>
  <c r="S18" i="6"/>
  <c r="S21" i="6"/>
  <c r="S23" i="6"/>
  <c r="S17" i="6"/>
  <c r="S22" i="6"/>
  <c r="S19" i="6"/>
  <c r="S20" i="6"/>
  <c r="S18" i="7"/>
  <c r="S12" i="7"/>
  <c r="S32" i="7"/>
  <c r="S33" i="7"/>
  <c r="S16" i="6"/>
  <c r="S19" i="5"/>
  <c r="S13" i="5"/>
  <c r="K32" i="5"/>
  <c r="R32" i="5" s="1"/>
  <c r="S22" i="5"/>
  <c r="K30" i="5"/>
  <c r="S18" i="5"/>
  <c r="S14" i="6"/>
  <c r="S13" i="6"/>
  <c r="S20" i="5"/>
  <c r="R12" i="5"/>
  <c r="K33" i="5"/>
  <c r="R33" i="5" s="1"/>
  <c r="K31" i="5"/>
  <c r="S15" i="6"/>
  <c r="S12" i="6"/>
  <c r="K32" i="6"/>
  <c r="R32" i="6" s="1"/>
  <c r="K33" i="6"/>
  <c r="R33" i="6" s="1"/>
  <c r="K31" i="6"/>
  <c r="K30" i="6"/>
  <c r="R16" i="5"/>
  <c r="S14" i="5"/>
  <c r="S25" i="6"/>
  <c r="S24" i="6"/>
  <c r="S27" i="6"/>
  <c r="S28" i="6"/>
  <c r="S26" i="6"/>
  <c r="S21" i="5"/>
  <c r="S15" i="5"/>
  <c r="S17" i="5"/>
  <c r="S23" i="5"/>
  <c r="S27" i="5"/>
  <c r="S26" i="5"/>
  <c r="S29" i="5"/>
  <c r="S25" i="5"/>
  <c r="S28" i="5"/>
  <c r="S24" i="5"/>
  <c r="B18" i="4"/>
  <c r="B26" i="4"/>
  <c r="B30" i="4"/>
  <c r="B38" i="4"/>
  <c r="B15" i="4"/>
  <c r="B19" i="4"/>
  <c r="B23" i="4"/>
  <c r="B27" i="4"/>
  <c r="B31" i="4"/>
  <c r="B35" i="4"/>
  <c r="B39" i="4"/>
  <c r="B43" i="4"/>
  <c r="D14" i="4"/>
  <c r="D22" i="4"/>
  <c r="D34" i="4"/>
  <c r="D42" i="4"/>
  <c r="B14" i="4"/>
  <c r="I14" i="3"/>
  <c r="N14" i="3" s="1"/>
  <c r="I22" i="3"/>
  <c r="N22" i="3" s="1"/>
  <c r="I15" i="3"/>
  <c r="N15" i="3" s="1"/>
  <c r="I19" i="3"/>
  <c r="N19" i="3" s="1"/>
  <c r="I23" i="3"/>
  <c r="N23" i="3" s="1"/>
  <c r="I27" i="3"/>
  <c r="N27" i="3" s="1"/>
  <c r="I31" i="3"/>
  <c r="I18" i="3"/>
  <c r="N18" i="3" s="1"/>
  <c r="I30" i="3"/>
  <c r="I12" i="3"/>
  <c r="I16" i="3"/>
  <c r="N16" i="3" s="1"/>
  <c r="I20" i="3"/>
  <c r="N20" i="3" s="1"/>
  <c r="I24" i="3"/>
  <c r="N24" i="3" s="1"/>
  <c r="I28" i="3"/>
  <c r="N28" i="3" s="1"/>
  <c r="I13" i="3"/>
  <c r="N13" i="3" s="1"/>
  <c r="I17" i="3"/>
  <c r="N17" i="3" s="1"/>
  <c r="I21" i="3"/>
  <c r="N21" i="3" s="1"/>
  <c r="I25" i="3"/>
  <c r="N25" i="3" s="1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8" i="3"/>
  <c r="Q39" i="3"/>
  <c r="Q40" i="3"/>
  <c r="Q41" i="3"/>
  <c r="Q42" i="3"/>
  <c r="Q43" i="3"/>
  <c r="Q44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V27" i="9" l="1"/>
  <c r="N12" i="3"/>
  <c r="K31" i="3"/>
  <c r="N31" i="3" s="1"/>
  <c r="R31" i="3" s="1"/>
  <c r="S31" i="3" s="1"/>
  <c r="K30" i="3"/>
  <c r="N30" i="3" s="1"/>
  <c r="R30" i="3" s="1"/>
  <c r="S30" i="3" s="1"/>
  <c r="V15" i="9"/>
  <c r="V30" i="9"/>
  <c r="V23" i="9"/>
  <c r="V19" i="9"/>
  <c r="V21" i="10" s="1"/>
  <c r="V24" i="9"/>
  <c r="V12" i="9"/>
  <c r="V25" i="9"/>
  <c r="V22" i="9"/>
  <c r="V21" i="9"/>
  <c r="V16" i="9"/>
  <c r="V18" i="9"/>
  <c r="V29" i="9"/>
  <c r="V28" i="9"/>
  <c r="V30" i="10" s="1"/>
  <c r="V30" i="11" s="1"/>
  <c r="V30" i="12" s="1"/>
  <c r="V30" i="13" s="1"/>
  <c r="T23" i="7"/>
  <c r="T19" i="7"/>
  <c r="T25" i="7"/>
  <c r="T12" i="7"/>
  <c r="T30" i="7"/>
  <c r="T15" i="7"/>
  <c r="T20" i="7"/>
  <c r="T29" i="7"/>
  <c r="T14" i="7"/>
  <c r="T16" i="7"/>
  <c r="T24" i="7"/>
  <c r="T31" i="7"/>
  <c r="S29" i="7"/>
  <c r="T17" i="7"/>
  <c r="T28" i="7"/>
  <c r="T26" i="7"/>
  <c r="T18" i="7"/>
  <c r="T27" i="7"/>
  <c r="T13" i="7"/>
  <c r="T21" i="7"/>
  <c r="T22" i="7"/>
  <c r="N31" i="6"/>
  <c r="R31" i="6" s="1"/>
  <c r="S31" i="6" s="1"/>
  <c r="N30" i="6"/>
  <c r="R30" i="6" s="1"/>
  <c r="N31" i="5"/>
  <c r="R31" i="5" s="1"/>
  <c r="S31" i="5" s="1"/>
  <c r="N30" i="5"/>
  <c r="R30" i="5" s="1"/>
  <c r="W40" i="3"/>
  <c r="X40" i="3" s="1"/>
  <c r="U40" i="3"/>
  <c r="U41" i="3"/>
  <c r="W41" i="3"/>
  <c r="X41" i="3" s="1"/>
  <c r="U43" i="3"/>
  <c r="W43" i="3"/>
  <c r="X43" i="3" s="1"/>
  <c r="U42" i="3"/>
  <c r="W42" i="3"/>
  <c r="X42" i="3" s="1"/>
  <c r="U44" i="3"/>
  <c r="W44" i="3"/>
  <c r="X44" i="3" s="1"/>
  <c r="R17" i="3"/>
  <c r="S17" i="3" s="1"/>
  <c r="R19" i="3"/>
  <c r="S19" i="3" s="1"/>
  <c r="R26" i="3"/>
  <c r="S26" i="3" s="1"/>
  <c r="R13" i="3"/>
  <c r="S13" i="3" s="1"/>
  <c r="R16" i="3"/>
  <c r="S16" i="3" s="1"/>
  <c r="R15" i="3"/>
  <c r="S15" i="3" s="1"/>
  <c r="R18" i="3"/>
  <c r="S18" i="3" s="1"/>
  <c r="R25" i="3"/>
  <c r="S25" i="3" s="1"/>
  <c r="R28" i="3"/>
  <c r="S28" i="3" s="1"/>
  <c r="R22" i="3"/>
  <c r="S22" i="3" s="1"/>
  <c r="R29" i="3"/>
  <c r="S29" i="3" s="1"/>
  <c r="R20" i="3"/>
  <c r="S20" i="3" s="1"/>
  <c r="R27" i="3"/>
  <c r="S27" i="3" s="1"/>
  <c r="R21" i="3"/>
  <c r="S21" i="3" s="1"/>
  <c r="R24" i="3"/>
  <c r="S24" i="3" s="1"/>
  <c r="R23" i="3"/>
  <c r="S23" i="3" s="1"/>
  <c r="R14" i="3"/>
  <c r="S14" i="3" s="1"/>
  <c r="U36" i="3"/>
  <c r="W36" i="3"/>
  <c r="X36" i="3" s="1"/>
  <c r="U39" i="3"/>
  <c r="W39" i="3"/>
  <c r="X39" i="3" s="1"/>
  <c r="U37" i="3"/>
  <c r="W37" i="3"/>
  <c r="X37" i="3" s="1"/>
  <c r="U35" i="3"/>
  <c r="W35" i="3"/>
  <c r="X35" i="3" s="1"/>
  <c r="W34" i="3"/>
  <c r="X34" i="3" s="1"/>
  <c r="U34" i="3"/>
  <c r="W38" i="3"/>
  <c r="X38" i="3" s="1"/>
  <c r="U38" i="3"/>
  <c r="V23" i="10"/>
  <c r="V26" i="11" s="1"/>
  <c r="V13" i="10"/>
  <c r="V17" i="10"/>
  <c r="V26" i="10"/>
  <c r="V16" i="10"/>
  <c r="V13" i="11" s="1"/>
  <c r="V20" i="10"/>
  <c r="V14" i="10"/>
  <c r="V18" i="10"/>
  <c r="V19" i="11" s="1"/>
  <c r="V33" i="13"/>
  <c r="V32" i="13"/>
  <c r="V27" i="10"/>
  <c r="V15" i="10"/>
  <c r="V28" i="11" s="1"/>
  <c r="V25" i="12" s="1"/>
  <c r="V24" i="10"/>
  <c r="V28" i="10"/>
  <c r="V25" i="10"/>
  <c r="V20" i="11" s="1"/>
  <c r="V22" i="10"/>
  <c r="V28" i="13"/>
  <c r="V12" i="10"/>
  <c r="V12" i="11" s="1"/>
  <c r="V19" i="10"/>
  <c r="V16" i="11" s="1"/>
  <c r="V24" i="12" s="1"/>
  <c r="T33" i="6"/>
  <c r="T32" i="6"/>
  <c r="S33" i="5"/>
  <c r="T33" i="5"/>
  <c r="S32" i="5"/>
  <c r="T32" i="5"/>
  <c r="S12" i="5"/>
  <c r="S16" i="5"/>
  <c r="S32" i="6"/>
  <c r="S33" i="6"/>
  <c r="K33" i="4"/>
  <c r="K32" i="4"/>
  <c r="R12" i="3"/>
  <c r="K33" i="3"/>
  <c r="R33" i="3" s="1"/>
  <c r="K32" i="3"/>
  <c r="R32" i="3" s="1"/>
  <c r="B4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L6" i="4"/>
  <c r="E6" i="4"/>
  <c r="V29" i="10" l="1"/>
  <c r="V29" i="11" s="1"/>
  <c r="V28" i="12" s="1"/>
  <c r="T17" i="6"/>
  <c r="T31" i="6"/>
  <c r="T23" i="6"/>
  <c r="T18" i="6"/>
  <c r="T12" i="6"/>
  <c r="T27" i="6"/>
  <c r="T19" i="6"/>
  <c r="T25" i="6"/>
  <c r="T14" i="6"/>
  <c r="T29" i="6"/>
  <c r="T24" i="6"/>
  <c r="T15" i="6"/>
  <c r="T21" i="6"/>
  <c r="T26" i="6"/>
  <c r="T30" i="6"/>
  <c r="T22" i="6"/>
  <c r="T28" i="6"/>
  <c r="T20" i="6"/>
  <c r="T16" i="6"/>
  <c r="T13" i="6"/>
  <c r="S30" i="6"/>
  <c r="T18" i="5"/>
  <c r="T30" i="5"/>
  <c r="T22" i="5"/>
  <c r="T29" i="5"/>
  <c r="S30" i="5"/>
  <c r="T25" i="5"/>
  <c r="T13" i="5"/>
  <c r="T31" i="5"/>
  <c r="T12" i="5"/>
  <c r="T14" i="5"/>
  <c r="T17" i="5"/>
  <c r="T20" i="5"/>
  <c r="T24" i="5"/>
  <c r="T16" i="5"/>
  <c r="T27" i="5"/>
  <c r="T26" i="5"/>
  <c r="T21" i="5"/>
  <c r="T23" i="5"/>
  <c r="T15" i="5"/>
  <c r="T19" i="5"/>
  <c r="T28" i="5"/>
  <c r="T36" i="3"/>
  <c r="T38" i="3"/>
  <c r="T34" i="3"/>
  <c r="T35" i="3"/>
  <c r="T40" i="3"/>
  <c r="T41" i="3"/>
  <c r="T42" i="3"/>
  <c r="T43" i="3"/>
  <c r="T37" i="3"/>
  <c r="T39" i="3"/>
  <c r="T44" i="3"/>
  <c r="T31" i="3"/>
  <c r="T16" i="3"/>
  <c r="T14" i="3"/>
  <c r="T21" i="3"/>
  <c r="T32" i="3"/>
  <c r="T13" i="3"/>
  <c r="T23" i="3"/>
  <c r="T22" i="3"/>
  <c r="T18" i="3"/>
  <c r="T33" i="3"/>
  <c r="T27" i="3"/>
  <c r="T19" i="3"/>
  <c r="T30" i="3"/>
  <c r="T28" i="3"/>
  <c r="T17" i="3"/>
  <c r="T12" i="3"/>
  <c r="T29" i="3"/>
  <c r="T26" i="3"/>
  <c r="T25" i="3"/>
  <c r="T20" i="3"/>
  <c r="T24" i="3"/>
  <c r="T15" i="3"/>
  <c r="V18" i="11"/>
  <c r="V23" i="11"/>
  <c r="V27" i="11"/>
  <c r="V27" i="12" s="1"/>
  <c r="V24" i="13"/>
  <c r="V18" i="12"/>
  <c r="V21" i="11"/>
  <c r="V25" i="11"/>
  <c r="V14" i="11"/>
  <c r="V20" i="13"/>
  <c r="V13" i="12"/>
  <c r="V24" i="11"/>
  <c r="V15" i="11"/>
  <c r="V26" i="12" s="1"/>
  <c r="V15" i="12"/>
  <c r="V22" i="11"/>
  <c r="V29" i="12" s="1"/>
  <c r="V23" i="12"/>
  <c r="V17" i="12"/>
  <c r="V17" i="11"/>
  <c r="R36" i="4"/>
  <c r="R40" i="4"/>
  <c r="R44" i="4"/>
  <c r="R37" i="4"/>
  <c r="R41" i="4"/>
  <c r="R34" i="4"/>
  <c r="R38" i="4"/>
  <c r="R42" i="4"/>
  <c r="R35" i="4"/>
  <c r="R39" i="4"/>
  <c r="R43" i="4"/>
  <c r="S32" i="3"/>
  <c r="S33" i="3"/>
  <c r="S12" i="3"/>
  <c r="R15" i="4"/>
  <c r="R19" i="4"/>
  <c r="R23" i="4"/>
  <c r="R27" i="4"/>
  <c r="R31" i="4"/>
  <c r="R18" i="4"/>
  <c r="R30" i="4"/>
  <c r="R16" i="4"/>
  <c r="R20" i="4"/>
  <c r="R24" i="4"/>
  <c r="R28" i="4"/>
  <c r="R14" i="4"/>
  <c r="R22" i="4"/>
  <c r="R26" i="4"/>
  <c r="R13" i="4"/>
  <c r="R17" i="4"/>
  <c r="R21" i="4"/>
  <c r="R25" i="4"/>
  <c r="R29" i="4"/>
  <c r="L6" i="3"/>
  <c r="E6" i="3"/>
  <c r="L6" i="2"/>
  <c r="E6" i="2"/>
  <c r="D17" i="2" l="1"/>
  <c r="B17" i="2"/>
  <c r="B21" i="2"/>
  <c r="D21" i="2"/>
  <c r="D29" i="2"/>
  <c r="B29" i="2"/>
  <c r="B33" i="2"/>
  <c r="D33" i="2"/>
  <c r="D25" i="2"/>
  <c r="B25" i="2"/>
  <c r="D14" i="2"/>
  <c r="B14" i="2"/>
  <c r="D18" i="2"/>
  <c r="B18" i="2"/>
  <c r="D22" i="2"/>
  <c r="B22" i="2"/>
  <c r="D26" i="2"/>
  <c r="B26" i="2"/>
  <c r="D30" i="2"/>
  <c r="B30" i="2"/>
  <c r="D15" i="2"/>
  <c r="B15" i="2"/>
  <c r="D19" i="2"/>
  <c r="B19" i="2"/>
  <c r="D23" i="2"/>
  <c r="B23" i="2"/>
  <c r="D27" i="2"/>
  <c r="B27" i="2"/>
  <c r="D31" i="2"/>
  <c r="B31" i="2"/>
  <c r="B16" i="2"/>
  <c r="D16" i="2"/>
  <c r="D20" i="2"/>
  <c r="B20" i="2"/>
  <c r="B24" i="2"/>
  <c r="D24" i="2"/>
  <c r="D28" i="2"/>
  <c r="B28" i="2"/>
  <c r="D32" i="2"/>
  <c r="B32" i="2"/>
  <c r="V12" i="12"/>
  <c r="V15" i="13"/>
  <c r="V22" i="12"/>
  <c r="V21" i="12"/>
  <c r="V19" i="13"/>
  <c r="V27" i="13"/>
  <c r="V16" i="12"/>
  <c r="V14" i="13"/>
  <c r="V29" i="13"/>
  <c r="V25" i="13"/>
  <c r="V13" i="13"/>
  <c r="V20" i="12"/>
  <c r="V19" i="12"/>
  <c r="V14" i="12"/>
  <c r="V23" i="13"/>
  <c r="S43" i="4"/>
  <c r="T43" i="4"/>
  <c r="S38" i="4"/>
  <c r="T38" i="4"/>
  <c r="S44" i="4"/>
  <c r="T44" i="4"/>
  <c r="S37" i="4"/>
  <c r="T37" i="4"/>
  <c r="S39" i="4"/>
  <c r="T39" i="4"/>
  <c r="S34" i="4"/>
  <c r="T34" i="4"/>
  <c r="S40" i="4"/>
  <c r="T40" i="4"/>
  <c r="S42" i="4"/>
  <c r="T42" i="4"/>
  <c r="S35" i="4"/>
  <c r="T35" i="4"/>
  <c r="S41" i="4"/>
  <c r="T41" i="4"/>
  <c r="S36" i="4"/>
  <c r="T36" i="4"/>
  <c r="S28" i="4"/>
  <c r="S23" i="4"/>
  <c r="S25" i="4"/>
  <c r="S26" i="4"/>
  <c r="S24" i="4"/>
  <c r="S18" i="4"/>
  <c r="S19" i="4"/>
  <c r="S13" i="4"/>
  <c r="S30" i="4"/>
  <c r="S21" i="4"/>
  <c r="S22" i="4"/>
  <c r="S20" i="4"/>
  <c r="S31" i="4"/>
  <c r="S15" i="4"/>
  <c r="S29" i="4"/>
  <c r="S17" i="4"/>
  <c r="S14" i="4"/>
  <c r="S16" i="4"/>
  <c r="S27" i="4"/>
  <c r="R12" i="4"/>
  <c r="R32" i="4"/>
  <c r="V26" i="13" l="1"/>
  <c r="V17" i="13"/>
  <c r="V21" i="13"/>
  <c r="V12" i="13"/>
  <c r="V16" i="13"/>
  <c r="V18" i="13"/>
  <c r="V22" i="13"/>
  <c r="S12" i="4"/>
  <c r="S32" i="4"/>
  <c r="R33" i="4"/>
  <c r="T29" i="4" s="1"/>
  <c r="T32" i="4" l="1"/>
  <c r="T27" i="4"/>
  <c r="T26" i="4"/>
  <c r="T21" i="4"/>
  <c r="T33" i="4"/>
  <c r="T16" i="4"/>
  <c r="T24" i="4"/>
  <c r="T22" i="4"/>
  <c r="T13" i="4"/>
  <c r="T31" i="4"/>
  <c r="T28" i="4"/>
  <c r="T17" i="4"/>
  <c r="T15" i="4"/>
  <c r="T23" i="4"/>
  <c r="T20" i="4"/>
  <c r="T14" i="4"/>
  <c r="T25" i="4"/>
  <c r="T12" i="4"/>
  <c r="T30" i="4"/>
  <c r="T19" i="4"/>
  <c r="T18" i="4"/>
  <c r="S33" i="4"/>
  <c r="I28" i="2"/>
  <c r="N28" i="2" s="1"/>
  <c r="I12" i="2"/>
  <c r="N12" i="2" s="1"/>
  <c r="I19" i="2"/>
  <c r="N19" i="2" s="1"/>
  <c r="I26" i="2"/>
  <c r="N26" i="2" s="1"/>
  <c r="I31" i="2"/>
  <c r="I22" i="2"/>
  <c r="N22" i="2" s="1"/>
  <c r="I13" i="2"/>
  <c r="N13" i="2" s="1"/>
  <c r="I27" i="2"/>
  <c r="N27" i="2" s="1"/>
  <c r="I30" i="2"/>
  <c r="I23" i="2"/>
  <c r="N23" i="2" s="1"/>
  <c r="I29" i="2"/>
  <c r="N29" i="2" s="1"/>
  <c r="I18" i="2"/>
  <c r="N18" i="2" s="1"/>
  <c r="I25" i="2"/>
  <c r="N25" i="2" s="1"/>
  <c r="I14" i="2"/>
  <c r="N14" i="2" s="1"/>
  <c r="I20" i="2"/>
  <c r="N20" i="2" s="1"/>
  <c r="I24" i="2"/>
  <c r="N24" i="2" s="1"/>
  <c r="I17" i="2"/>
  <c r="N17" i="2" s="1"/>
  <c r="I21" i="2"/>
  <c r="N21" i="2" s="1"/>
  <c r="D12" i="2"/>
  <c r="B12" i="2"/>
  <c r="K31" i="2" l="1"/>
  <c r="N31" i="2" s="1"/>
  <c r="R31" i="2" s="1"/>
  <c r="S31" i="2" s="1"/>
  <c r="K30" i="2"/>
  <c r="N30" i="2" s="1"/>
  <c r="R30" i="2" s="1"/>
  <c r="R13" i="2"/>
  <c r="S13" i="2" s="1"/>
  <c r="R15" i="2"/>
  <c r="R21" i="2"/>
  <c r="R26" i="2"/>
  <c r="U26" i="3" s="1"/>
  <c r="R24" i="2"/>
  <c r="S24" i="2" s="1"/>
  <c r="R18" i="2"/>
  <c r="S18" i="2" s="1"/>
  <c r="R16" i="2"/>
  <c r="S16" i="2" s="1"/>
  <c r="R12" i="2"/>
  <c r="U12" i="3" s="1"/>
  <c r="U12" i="4" s="1"/>
  <c r="R20" i="2"/>
  <c r="S20" i="2" s="1"/>
  <c r="R27" i="2"/>
  <c r="S27" i="2" s="1"/>
  <c r="R28" i="2"/>
  <c r="S28" i="2" s="1"/>
  <c r="R14" i="2"/>
  <c r="U14" i="3" s="1"/>
  <c r="U17" i="4" s="1"/>
  <c r="R29" i="2"/>
  <c r="R17" i="2"/>
  <c r="S17" i="2" s="1"/>
  <c r="R25" i="2"/>
  <c r="S25" i="2" s="1"/>
  <c r="R23" i="2"/>
  <c r="S23" i="2" s="1"/>
  <c r="R22" i="2"/>
  <c r="U21" i="3" s="1"/>
  <c r="R19" i="2"/>
  <c r="S19" i="2" s="1"/>
  <c r="K32" i="2"/>
  <c r="R32" i="2" s="1"/>
  <c r="K33" i="2"/>
  <c r="R33" i="2" s="1"/>
  <c r="U24" i="3"/>
  <c r="U31" i="3"/>
  <c r="U30" i="3"/>
  <c r="U22" i="3"/>
  <c r="U13" i="3"/>
  <c r="U15" i="4" s="1"/>
  <c r="U19" i="3"/>
  <c r="U20" i="4" s="1"/>
  <c r="W20" i="4" s="1"/>
  <c r="U23" i="3" l="1"/>
  <c r="W23" i="3" s="1"/>
  <c r="U28" i="3"/>
  <c r="U18" i="3"/>
  <c r="U17" i="3"/>
  <c r="S30" i="2"/>
  <c r="T30" i="2"/>
  <c r="U29" i="3"/>
  <c r="S21" i="2"/>
  <c r="U20" i="3"/>
  <c r="W20" i="3" s="1"/>
  <c r="S22" i="2"/>
  <c r="U27" i="3"/>
  <c r="S29" i="2"/>
  <c r="U25" i="3"/>
  <c r="S26" i="2"/>
  <c r="U16" i="3"/>
  <c r="W16" i="3" s="1"/>
  <c r="S14" i="2"/>
  <c r="S12" i="2"/>
  <c r="T44" i="2"/>
  <c r="T37" i="2"/>
  <c r="U15" i="3"/>
  <c r="W15" i="3" s="1"/>
  <c r="S15" i="2"/>
  <c r="T33" i="2"/>
  <c r="T43" i="2"/>
  <c r="T34" i="2"/>
  <c r="T38" i="2"/>
  <c r="T39" i="2"/>
  <c r="T35" i="2"/>
  <c r="T40" i="2"/>
  <c r="T36" i="2"/>
  <c r="T42" i="2"/>
  <c r="T41" i="2"/>
  <c r="T15" i="2"/>
  <c r="T26" i="2"/>
  <c r="T28" i="2"/>
  <c r="T25" i="2"/>
  <c r="T17" i="2"/>
  <c r="T16" i="2"/>
  <c r="T31" i="2"/>
  <c r="T27" i="2"/>
  <c r="T18" i="2"/>
  <c r="T23" i="2"/>
  <c r="T32" i="2"/>
  <c r="T22" i="2"/>
  <c r="T21" i="2"/>
  <c r="T29" i="2"/>
  <c r="T12" i="2"/>
  <c r="U32" i="3"/>
  <c r="U32" i="4" s="1"/>
  <c r="W12" i="3"/>
  <c r="U20" i="5"/>
  <c r="W20" i="5" s="1"/>
  <c r="U23" i="4"/>
  <c r="W23" i="4" s="1"/>
  <c r="U33" i="3"/>
  <c r="W33" i="3" s="1"/>
  <c r="S32" i="2"/>
  <c r="T13" i="2"/>
  <c r="T14" i="2"/>
  <c r="T24" i="2"/>
  <c r="T20" i="2"/>
  <c r="T19" i="2"/>
  <c r="S33" i="2"/>
  <c r="W15" i="4"/>
  <c r="W17" i="3"/>
  <c r="U31" i="4"/>
  <c r="W31" i="3"/>
  <c r="W18" i="3"/>
  <c r="W12" i="4"/>
  <c r="U12" i="5"/>
  <c r="U14" i="4"/>
  <c r="W14" i="3"/>
  <c r="W17" i="4"/>
  <c r="W19" i="3"/>
  <c r="U19" i="4"/>
  <c r="U30" i="4"/>
  <c r="U30" i="5" s="1"/>
  <c r="W30" i="5" s="1"/>
  <c r="W30" i="3"/>
  <c r="W24" i="3"/>
  <c r="U24" i="4"/>
  <c r="W21" i="3"/>
  <c r="U21" i="4"/>
  <c r="W13" i="3"/>
  <c r="U13" i="4"/>
  <c r="W22" i="3"/>
  <c r="U26" i="4"/>
  <c r="U24" i="5" s="1"/>
  <c r="W26" i="3"/>
  <c r="U28" i="4"/>
  <c r="W28" i="3"/>
  <c r="U30" i="6" l="1"/>
  <c r="W30" i="6" s="1"/>
  <c r="U18" i="4"/>
  <c r="U16" i="4"/>
  <c r="U17" i="5" s="1"/>
  <c r="W17" i="5" s="1"/>
  <c r="U22" i="4"/>
  <c r="U22" i="5" s="1"/>
  <c r="W22" i="5" s="1"/>
  <c r="W29" i="3"/>
  <c r="U29" i="4"/>
  <c r="W29" i="4" s="1"/>
  <c r="W25" i="3"/>
  <c r="U25" i="4"/>
  <c r="W25" i="4" s="1"/>
  <c r="U27" i="4"/>
  <c r="W27" i="3"/>
  <c r="W32" i="3"/>
  <c r="X32" i="3" s="1"/>
  <c r="X33" i="3"/>
  <c r="U33" i="4"/>
  <c r="X33" i="4" s="1"/>
  <c r="U29" i="5"/>
  <c r="W21" i="4"/>
  <c r="W30" i="4"/>
  <c r="U19" i="5"/>
  <c r="W18" i="4"/>
  <c r="U16" i="5"/>
  <c r="W28" i="4"/>
  <c r="U23" i="5"/>
  <c r="W24" i="4"/>
  <c r="W32" i="4"/>
  <c r="U32" i="5"/>
  <c r="U22" i="6"/>
  <c r="U13" i="5"/>
  <c r="W16" i="4"/>
  <c r="U18" i="5"/>
  <c r="W13" i="4"/>
  <c r="U24" i="6"/>
  <c r="W24" i="5"/>
  <c r="U12" i="6"/>
  <c r="W12" i="5"/>
  <c r="U26" i="5"/>
  <c r="W31" i="4"/>
  <c r="U17" i="6"/>
  <c r="U31" i="5"/>
  <c r="U21" i="5"/>
  <c r="W26" i="4"/>
  <c r="W19" i="4"/>
  <c r="U15" i="5"/>
  <c r="U14" i="5"/>
  <c r="W14" i="4"/>
  <c r="U20" i="6" l="1"/>
  <c r="U17" i="7"/>
  <c r="U27" i="5"/>
  <c r="U28" i="6" s="1"/>
  <c r="W22" i="4"/>
  <c r="U25" i="5"/>
  <c r="W27" i="4"/>
  <c r="U28" i="5"/>
  <c r="W28" i="5" s="1"/>
  <c r="X17" i="3"/>
  <c r="X18" i="3"/>
  <c r="X28" i="3"/>
  <c r="X16" i="3"/>
  <c r="X31" i="3"/>
  <c r="X22" i="3"/>
  <c r="X12" i="3"/>
  <c r="X26" i="3"/>
  <c r="X21" i="3"/>
  <c r="X29" i="3"/>
  <c r="X20" i="3"/>
  <c r="X15" i="3"/>
  <c r="X30" i="3"/>
  <c r="X25" i="3"/>
  <c r="X23" i="3"/>
  <c r="X24" i="3"/>
  <c r="X14" i="3"/>
  <c r="X27" i="3"/>
  <c r="X19" i="3"/>
  <c r="X13" i="3"/>
  <c r="X25" i="4"/>
  <c r="X13" i="4"/>
  <c r="W20" i="6"/>
  <c r="X21" i="4"/>
  <c r="X22" i="4"/>
  <c r="X28" i="4"/>
  <c r="X27" i="4"/>
  <c r="X14" i="4"/>
  <c r="X15" i="4"/>
  <c r="X23" i="4"/>
  <c r="X29" i="4"/>
  <c r="X26" i="4"/>
  <c r="X17" i="4"/>
  <c r="X30" i="4"/>
  <c r="X31" i="4"/>
  <c r="X20" i="4"/>
  <c r="X16" i="4"/>
  <c r="W33" i="4"/>
  <c r="X24" i="4"/>
  <c r="X32" i="4"/>
  <c r="X12" i="4"/>
  <c r="X19" i="4"/>
  <c r="X18" i="4"/>
  <c r="U25" i="6"/>
  <c r="U33" i="5"/>
  <c r="U14" i="6"/>
  <c r="U23" i="7" s="1"/>
  <c r="W14" i="5"/>
  <c r="W31" i="5"/>
  <c r="U31" i="6"/>
  <c r="U30" i="7" s="1"/>
  <c r="W30" i="7" s="1"/>
  <c r="W12" i="6"/>
  <c r="U16" i="6"/>
  <c r="W16" i="5"/>
  <c r="W19" i="5"/>
  <c r="U19" i="6"/>
  <c r="U18" i="7" s="1"/>
  <c r="U18" i="6"/>
  <c r="W18" i="5"/>
  <c r="W13" i="5"/>
  <c r="U13" i="6"/>
  <c r="U32" i="6"/>
  <c r="W32" i="5"/>
  <c r="W21" i="5"/>
  <c r="U21" i="6"/>
  <c r="U15" i="6"/>
  <c r="W15" i="5"/>
  <c r="W17" i="6"/>
  <c r="W17" i="7"/>
  <c r="W26" i="5"/>
  <c r="W24" i="6"/>
  <c r="W22" i="6"/>
  <c r="U20" i="7"/>
  <c r="U23" i="6"/>
  <c r="U28" i="7" s="1"/>
  <c r="W23" i="5"/>
  <c r="U29" i="6"/>
  <c r="U26" i="6"/>
  <c r="U13" i="7" s="1"/>
  <c r="W29" i="5"/>
  <c r="U25" i="7" l="1"/>
  <c r="U25" i="8" s="1"/>
  <c r="W25" i="8" s="1"/>
  <c r="W27" i="5"/>
  <c r="X27" i="5" s="1"/>
  <c r="W25" i="5"/>
  <c r="X25" i="5" s="1"/>
  <c r="U27" i="6"/>
  <c r="W27" i="6" s="1"/>
  <c r="W25" i="6"/>
  <c r="X31" i="5"/>
  <c r="X29" i="5"/>
  <c r="X23" i="5"/>
  <c r="X15" i="5"/>
  <c r="U33" i="6"/>
  <c r="W33" i="6" s="1"/>
  <c r="X33" i="6" s="1"/>
  <c r="W33" i="5"/>
  <c r="X33" i="5" s="1"/>
  <c r="X32" i="5"/>
  <c r="X18" i="5"/>
  <c r="X19" i="5"/>
  <c r="X13" i="5"/>
  <c r="X26" i="5"/>
  <c r="X21" i="5"/>
  <c r="X16" i="5"/>
  <c r="X22" i="5"/>
  <c r="X14" i="5"/>
  <c r="X30" i="5"/>
  <c r="X28" i="5"/>
  <c r="X12" i="5"/>
  <c r="X24" i="5"/>
  <c r="X17" i="5"/>
  <c r="X20" i="5"/>
  <c r="W13" i="6"/>
  <c r="U12" i="7"/>
  <c r="W25" i="7"/>
  <c r="W19" i="6"/>
  <c r="U26" i="7"/>
  <c r="U22" i="7"/>
  <c r="U20" i="8" s="1"/>
  <c r="W20" i="8" s="1"/>
  <c r="W23" i="6"/>
  <c r="U27" i="7"/>
  <c r="U26" i="8" s="1"/>
  <c r="W26" i="8" s="1"/>
  <c r="W28" i="6"/>
  <c r="U19" i="7"/>
  <c r="W21" i="6"/>
  <c r="U33" i="7"/>
  <c r="W32" i="6"/>
  <c r="X32" i="6" s="1"/>
  <c r="U32" i="7"/>
  <c r="W13" i="7"/>
  <c r="U29" i="7"/>
  <c r="U29" i="8" s="1"/>
  <c r="W29" i="8" s="1"/>
  <c r="W29" i="6"/>
  <c r="U30" i="8"/>
  <c r="W30" i="8" s="1"/>
  <c r="W28" i="7"/>
  <c r="W31" i="6"/>
  <c r="U31" i="7"/>
  <c r="U24" i="7"/>
  <c r="W26" i="6"/>
  <c r="W20" i="7"/>
  <c r="U15" i="8"/>
  <c r="W15" i="8" s="1"/>
  <c r="W23" i="7"/>
  <c r="U21" i="8"/>
  <c r="W21" i="8" s="1"/>
  <c r="W18" i="7"/>
  <c r="U15" i="7"/>
  <c r="W15" i="6"/>
  <c r="U21" i="7"/>
  <c r="W18" i="6"/>
  <c r="U16" i="7"/>
  <c r="W16" i="6"/>
  <c r="U14" i="7"/>
  <c r="U16" i="8" s="1"/>
  <c r="W16" i="8" s="1"/>
  <c r="W14" i="6"/>
  <c r="X30" i="6" l="1"/>
  <c r="X29" i="6"/>
  <c r="X15" i="6"/>
  <c r="X31" i="6"/>
  <c r="X26" i="6"/>
  <c r="X28" i="6"/>
  <c r="X14" i="6"/>
  <c r="X27" i="6"/>
  <c r="X23" i="6"/>
  <c r="X24" i="6"/>
  <c r="X22" i="6"/>
  <c r="X21" i="6"/>
  <c r="X13" i="6"/>
  <c r="X16" i="6"/>
  <c r="X19" i="6"/>
  <c r="X18" i="6"/>
  <c r="X20" i="6"/>
  <c r="X17" i="6"/>
  <c r="X12" i="6"/>
  <c r="X25" i="6"/>
  <c r="X18" i="7"/>
  <c r="X20" i="7"/>
  <c r="X25" i="7"/>
  <c r="U15" i="11"/>
  <c r="X23" i="7"/>
  <c r="X28" i="7"/>
  <c r="X13" i="7"/>
  <c r="X30" i="7"/>
  <c r="X17" i="7"/>
  <c r="U17" i="8"/>
  <c r="W15" i="7"/>
  <c r="X15" i="7" s="1"/>
  <c r="U31" i="8"/>
  <c r="W31" i="8" s="1"/>
  <c r="W29" i="7"/>
  <c r="X29" i="7" s="1"/>
  <c r="W21" i="7"/>
  <c r="X21" i="7" s="1"/>
  <c r="U18" i="8"/>
  <c r="W18" i="8" s="1"/>
  <c r="W24" i="7"/>
  <c r="X24" i="7" s="1"/>
  <c r="U13" i="8"/>
  <c r="W13" i="8" s="1"/>
  <c r="W22" i="7"/>
  <c r="X22" i="7" s="1"/>
  <c r="U19" i="8"/>
  <c r="W19" i="8" s="1"/>
  <c r="U26" i="9"/>
  <c r="W14" i="7"/>
  <c r="X14" i="7" s="1"/>
  <c r="U27" i="8"/>
  <c r="W16" i="7"/>
  <c r="X16" i="7" s="1"/>
  <c r="U24" i="8"/>
  <c r="W24" i="8" s="1"/>
  <c r="U20" i="9"/>
  <c r="W31" i="7"/>
  <c r="X31" i="7" s="1"/>
  <c r="U32" i="8"/>
  <c r="W32" i="8" s="1"/>
  <c r="W33" i="7"/>
  <c r="X33" i="7" s="1"/>
  <c r="U12" i="8"/>
  <c r="W12" i="8" s="1"/>
  <c r="U22" i="8"/>
  <c r="W22" i="8" s="1"/>
  <c r="W27" i="7"/>
  <c r="X27" i="7" s="1"/>
  <c r="U14" i="8"/>
  <c r="W14" i="8" s="1"/>
  <c r="W26" i="7"/>
  <c r="X26" i="7" s="1"/>
  <c r="U21" i="9"/>
  <c r="W12" i="7"/>
  <c r="X12" i="7" s="1"/>
  <c r="U28" i="8"/>
  <c r="W28" i="8" s="1"/>
  <c r="U23" i="8"/>
  <c r="W23" i="8" s="1"/>
  <c r="W19" i="7"/>
  <c r="X19" i="7" s="1"/>
  <c r="U33" i="8"/>
  <c r="W33" i="8" s="1"/>
  <c r="W32" i="7"/>
  <c r="X32" i="7" s="1"/>
  <c r="U28" i="9" l="1"/>
  <c r="U13" i="9"/>
  <c r="W17" i="8"/>
  <c r="U15" i="9"/>
  <c r="W15" i="9" s="1"/>
  <c r="W27" i="8"/>
  <c r="X27" i="8" s="1"/>
  <c r="U27" i="9"/>
  <c r="W27" i="9" s="1"/>
  <c r="U23" i="9"/>
  <c r="W23" i="9" s="1"/>
  <c r="W20" i="9"/>
  <c r="U29" i="11"/>
  <c r="W21" i="9"/>
  <c r="W28" i="9"/>
  <c r="U26" i="12"/>
  <c r="W15" i="11"/>
  <c r="W26" i="9"/>
  <c r="U26" i="10"/>
  <c r="AA24" i="10" s="1"/>
  <c r="U22" i="10"/>
  <c r="AA21" i="10" s="1"/>
  <c r="W13" i="9"/>
  <c r="U13" i="10"/>
  <c r="AA13" i="10" s="1"/>
  <c r="X32" i="8"/>
  <c r="U32" i="9"/>
  <c r="U25" i="9"/>
  <c r="U20" i="10" s="1"/>
  <c r="AA19" i="10" s="1"/>
  <c r="X23" i="8"/>
  <c r="U17" i="9"/>
  <c r="X14" i="8"/>
  <c r="U16" i="9"/>
  <c r="U18" i="9"/>
  <c r="X18" i="8"/>
  <c r="U31" i="9"/>
  <c r="X31" i="8"/>
  <c r="X21" i="8"/>
  <c r="U29" i="9"/>
  <c r="U29" i="10" s="1"/>
  <c r="X19" i="8"/>
  <c r="X15" i="8"/>
  <c r="U22" i="9"/>
  <c r="U14" i="10" s="1"/>
  <c r="X24" i="8"/>
  <c r="X30" i="8"/>
  <c r="U24" i="9"/>
  <c r="U23" i="10" s="1"/>
  <c r="AA26" i="10" s="1"/>
  <c r="X28" i="8"/>
  <c r="X12" i="8"/>
  <c r="U19" i="9"/>
  <c r="X29" i="8"/>
  <c r="X20" i="8"/>
  <c r="U33" i="9"/>
  <c r="X33" i="8"/>
  <c r="X25" i="8"/>
  <c r="X16" i="8"/>
  <c r="U30" i="9"/>
  <c r="U30" i="10" s="1"/>
  <c r="AA30" i="10" s="1"/>
  <c r="X22" i="8"/>
  <c r="X26" i="8"/>
  <c r="U14" i="9"/>
  <c r="X13" i="8"/>
  <c r="U12" i="9"/>
  <c r="U12" i="10" s="1"/>
  <c r="AA12" i="10" s="1"/>
  <c r="X17" i="8"/>
  <c r="W14" i="10" l="1"/>
  <c r="AA14" i="10"/>
  <c r="W29" i="10"/>
  <c r="AA28" i="10"/>
  <c r="W19" i="9"/>
  <c r="X19" i="9" s="1"/>
  <c r="U19" i="10"/>
  <c r="AA18" i="10" s="1"/>
  <c r="W31" i="9"/>
  <c r="X31" i="9" s="1"/>
  <c r="U31" i="10"/>
  <c r="AA31" i="10" s="1"/>
  <c r="W29" i="11"/>
  <c r="U28" i="12"/>
  <c r="W30" i="9"/>
  <c r="X30" i="9" s="1"/>
  <c r="U28" i="10"/>
  <c r="AA25" i="10" s="1"/>
  <c r="W33" i="9"/>
  <c r="X33" i="9" s="1"/>
  <c r="U33" i="10"/>
  <c r="W29" i="9"/>
  <c r="X29" i="9" s="1"/>
  <c r="U27" i="10"/>
  <c r="AA29" i="10" s="1"/>
  <c r="W17" i="9"/>
  <c r="X17" i="9" s="1"/>
  <c r="U16" i="10"/>
  <c r="AA16" i="10" s="1"/>
  <c r="W32" i="9"/>
  <c r="X32" i="9" s="1"/>
  <c r="U32" i="10"/>
  <c r="U23" i="11"/>
  <c r="W22" i="10"/>
  <c r="U26" i="11"/>
  <c r="W23" i="10"/>
  <c r="U12" i="11"/>
  <c r="W12" i="10"/>
  <c r="W14" i="9"/>
  <c r="X14" i="9" s="1"/>
  <c r="U15" i="10"/>
  <c r="AA15" i="10" s="1"/>
  <c r="W22" i="9"/>
  <c r="X22" i="9" s="1"/>
  <c r="U21" i="10"/>
  <c r="AA20" i="10" s="1"/>
  <c r="W18" i="9"/>
  <c r="X18" i="9" s="1"/>
  <c r="U18" i="10"/>
  <c r="AA27" i="10" s="1"/>
  <c r="W26" i="12"/>
  <c r="U25" i="13"/>
  <c r="W25" i="13" s="1"/>
  <c r="U21" i="11"/>
  <c r="W20" i="10"/>
  <c r="W25" i="9"/>
  <c r="X25" i="9" s="1"/>
  <c r="U25" i="10"/>
  <c r="AA23" i="10" s="1"/>
  <c r="W24" i="9"/>
  <c r="X24" i="9" s="1"/>
  <c r="U24" i="10"/>
  <c r="AA22" i="10" s="1"/>
  <c r="W16" i="9"/>
  <c r="X16" i="9" s="1"/>
  <c r="U17" i="10"/>
  <c r="AA17" i="10" s="1"/>
  <c r="U14" i="11"/>
  <c r="W13" i="10"/>
  <c r="U25" i="11"/>
  <c r="W26" i="10"/>
  <c r="W30" i="10"/>
  <c r="U30" i="11"/>
  <c r="W12" i="9"/>
  <c r="X12" i="9" s="1"/>
  <c r="X15" i="9"/>
  <c r="X27" i="9"/>
  <c r="X20" i="9"/>
  <c r="X28" i="9"/>
  <c r="X13" i="9"/>
  <c r="X21" i="9"/>
  <c r="X23" i="9"/>
  <c r="X26" i="9"/>
  <c r="X26" i="10" l="1"/>
  <c r="X14" i="10"/>
  <c r="W26" i="11"/>
  <c r="U23" i="12"/>
  <c r="U24" i="11"/>
  <c r="W27" i="10"/>
  <c r="X27" i="10" s="1"/>
  <c r="W31" i="10"/>
  <c r="X31" i="10" s="1"/>
  <c r="U31" i="11"/>
  <c r="U21" i="12"/>
  <c r="W25" i="11"/>
  <c r="W12" i="11"/>
  <c r="U17" i="12"/>
  <c r="U22" i="11"/>
  <c r="W17" i="10"/>
  <c r="X17" i="10" s="1"/>
  <c r="X12" i="10"/>
  <c r="W32" i="10"/>
  <c r="X32" i="10" s="1"/>
  <c r="U32" i="11"/>
  <c r="U27" i="11"/>
  <c r="W28" i="10"/>
  <c r="X28" i="10" s="1"/>
  <c r="W30" i="11"/>
  <c r="U30" i="12"/>
  <c r="X13" i="10"/>
  <c r="U17" i="11"/>
  <c r="W24" i="10"/>
  <c r="X24" i="10" s="1"/>
  <c r="X20" i="10"/>
  <c r="U19" i="11"/>
  <c r="W18" i="10"/>
  <c r="X18" i="10" s="1"/>
  <c r="U28" i="11"/>
  <c r="W15" i="10"/>
  <c r="X15" i="10" s="1"/>
  <c r="X29" i="10"/>
  <c r="X22" i="10"/>
  <c r="U13" i="11"/>
  <c r="W16" i="10"/>
  <c r="X16" i="10" s="1"/>
  <c r="W33" i="10"/>
  <c r="X33" i="10" s="1"/>
  <c r="U33" i="11"/>
  <c r="W28" i="12"/>
  <c r="U28" i="13"/>
  <c r="W28" i="13" s="1"/>
  <c r="U16" i="11"/>
  <c r="W19" i="10"/>
  <c r="X19" i="10" s="1"/>
  <c r="U20" i="11"/>
  <c r="W25" i="10"/>
  <c r="X25" i="10" s="1"/>
  <c r="U18" i="11"/>
  <c r="W21" i="10"/>
  <c r="X21" i="10" s="1"/>
  <c r="X30" i="10"/>
  <c r="U20" i="12"/>
  <c r="W14" i="11"/>
  <c r="U19" i="12"/>
  <c r="W21" i="11"/>
  <c r="X23" i="10"/>
  <c r="U14" i="12"/>
  <c r="W23" i="11"/>
  <c r="X23" i="11" l="1"/>
  <c r="U26" i="13"/>
  <c r="W26" i="13" s="1"/>
  <c r="W19" i="12"/>
  <c r="U14" i="13"/>
  <c r="W14" i="13" s="1"/>
  <c r="W17" i="12"/>
  <c r="U22" i="13"/>
  <c r="W22" i="13" s="1"/>
  <c r="W21" i="12"/>
  <c r="U22" i="12"/>
  <c r="W24" i="11"/>
  <c r="X24" i="11" s="1"/>
  <c r="U16" i="13"/>
  <c r="W16" i="13" s="1"/>
  <c r="W14" i="12"/>
  <c r="X14" i="11"/>
  <c r="U16" i="12"/>
  <c r="W18" i="11"/>
  <c r="X18" i="11" s="1"/>
  <c r="W16" i="11"/>
  <c r="X16" i="11" s="1"/>
  <c r="U24" i="12"/>
  <c r="W19" i="11"/>
  <c r="X19" i="11" s="1"/>
  <c r="U18" i="12"/>
  <c r="U27" i="12"/>
  <c r="W27" i="11"/>
  <c r="X27" i="11" s="1"/>
  <c r="X12" i="11"/>
  <c r="W31" i="11"/>
  <c r="X31" i="11" s="1"/>
  <c r="U31" i="12"/>
  <c r="U23" i="13"/>
  <c r="W23" i="13" s="1"/>
  <c r="W23" i="12"/>
  <c r="U12" i="12"/>
  <c r="W17" i="11"/>
  <c r="X17" i="11" s="1"/>
  <c r="U18" i="13"/>
  <c r="W18" i="13" s="1"/>
  <c r="W20" i="12"/>
  <c r="W30" i="12"/>
  <c r="U30" i="13"/>
  <c r="W30" i="13" s="1"/>
  <c r="W32" i="11"/>
  <c r="X32" i="11" s="1"/>
  <c r="U32" i="12"/>
  <c r="U29" i="12"/>
  <c r="W22" i="11"/>
  <c r="X22" i="11" s="1"/>
  <c r="X26" i="11"/>
  <c r="W33" i="11"/>
  <c r="X33" i="11" s="1"/>
  <c r="U33" i="12"/>
  <c r="X29" i="11"/>
  <c r="X21" i="11"/>
  <c r="W20" i="11"/>
  <c r="X20" i="11" s="1"/>
  <c r="U13" i="12"/>
  <c r="W13" i="11"/>
  <c r="X13" i="11" s="1"/>
  <c r="U15" i="12"/>
  <c r="W28" i="11"/>
  <c r="X28" i="11" s="1"/>
  <c r="U25" i="12"/>
  <c r="X30" i="11"/>
  <c r="X15" i="11"/>
  <c r="X25" i="11"/>
  <c r="X23" i="12" l="1"/>
  <c r="X28" i="12"/>
  <c r="X20" i="12"/>
  <c r="X17" i="12"/>
  <c r="W25" i="12"/>
  <c r="X25" i="12" s="1"/>
  <c r="U24" i="13"/>
  <c r="W24" i="13" s="1"/>
  <c r="W24" i="12"/>
  <c r="X24" i="12" s="1"/>
  <c r="U20" i="13"/>
  <c r="W20" i="13" s="1"/>
  <c r="U21" i="13"/>
  <c r="W21" i="13" s="1"/>
  <c r="W22" i="12"/>
  <c r="X22" i="12" s="1"/>
  <c r="U17" i="13"/>
  <c r="W17" i="13" s="1"/>
  <c r="W16" i="12"/>
  <c r="X16" i="12" s="1"/>
  <c r="U13" i="13"/>
  <c r="W13" i="13" s="1"/>
  <c r="W13" i="12"/>
  <c r="X13" i="12" s="1"/>
  <c r="W33" i="12"/>
  <c r="X33" i="12" s="1"/>
  <c r="U33" i="13"/>
  <c r="W33" i="13" s="1"/>
  <c r="W29" i="12"/>
  <c r="X29" i="12" s="1"/>
  <c r="U29" i="13"/>
  <c r="W29" i="13" s="1"/>
  <c r="X30" i="12"/>
  <c r="W31" i="12"/>
  <c r="X31" i="12" s="1"/>
  <c r="U31" i="13"/>
  <c r="W31" i="13" s="1"/>
  <c r="W27" i="12"/>
  <c r="X27" i="12" s="1"/>
  <c r="U27" i="13"/>
  <c r="W27" i="13" s="1"/>
  <c r="X14" i="12"/>
  <c r="X21" i="12"/>
  <c r="X19" i="12"/>
  <c r="U15" i="13"/>
  <c r="W15" i="13" s="1"/>
  <c r="W15" i="12"/>
  <c r="X15" i="12" s="1"/>
  <c r="W32" i="12"/>
  <c r="X32" i="12" s="1"/>
  <c r="U32" i="13"/>
  <c r="W32" i="13" s="1"/>
  <c r="U12" i="13"/>
  <c r="W12" i="12"/>
  <c r="X12" i="12" s="1"/>
  <c r="X26" i="12"/>
  <c r="U19" i="13"/>
  <c r="W19" i="13" s="1"/>
  <c r="W18" i="12"/>
  <c r="X18" i="12" s="1"/>
  <c r="X22" i="13" l="1"/>
  <c r="X31" i="13"/>
  <c r="X16" i="13"/>
  <c r="W12" i="13"/>
  <c r="X12" i="13" s="1"/>
  <c r="X25" i="13"/>
  <c r="X28" i="13"/>
  <c r="X15" i="13"/>
  <c r="X27" i="13"/>
  <c r="X17" i="13"/>
  <c r="X20" i="13"/>
  <c r="X30" i="13"/>
  <c r="X26" i="13"/>
  <c r="X19" i="13"/>
  <c r="X32" i="13"/>
  <c r="X29" i="13"/>
  <c r="X14" i="13"/>
  <c r="X24" i="13"/>
  <c r="X13" i="13"/>
  <c r="X23" i="13"/>
  <c r="X33" i="13"/>
  <c r="X21" i="13"/>
  <c r="X18" i="13"/>
</calcChain>
</file>

<file path=xl/sharedStrings.xml><?xml version="1.0" encoding="utf-8"?>
<sst xmlns="http://schemas.openxmlformats.org/spreadsheetml/2006/main" count="2367" uniqueCount="370">
  <si>
    <t>Car #</t>
  </si>
  <si>
    <t>Name</t>
  </si>
  <si>
    <t>City/State</t>
  </si>
  <si>
    <t>Leg 1</t>
  </si>
  <si>
    <t>Time</t>
  </si>
  <si>
    <t>Yes</t>
  </si>
  <si>
    <t>No</t>
  </si>
  <si>
    <t>Driver's Name</t>
  </si>
  <si>
    <t>Cell Phone Number</t>
  </si>
  <si>
    <t>Montana Cross Country "T" Association Timing Program</t>
  </si>
  <si>
    <t>HH:MM:SS</t>
  </si>
  <si>
    <t>Cell Number</t>
  </si>
  <si>
    <t>Remarks</t>
  </si>
  <si>
    <t xml:space="preserve">Elapsed </t>
  </si>
  <si>
    <t>Average</t>
  </si>
  <si>
    <t>Bill Mullins</t>
  </si>
  <si>
    <t>Spokane, WA</t>
  </si>
  <si>
    <t>Garrett Green</t>
  </si>
  <si>
    <t>Orange, CA</t>
  </si>
  <si>
    <t>Rick Bonebright</t>
  </si>
  <si>
    <t>Florence, MT</t>
  </si>
  <si>
    <t>Mike Robison</t>
  </si>
  <si>
    <t>Valley Ford, WA</t>
  </si>
  <si>
    <t>Rick Carnegie</t>
  </si>
  <si>
    <t>Otis Orchard, WA</t>
  </si>
  <si>
    <t>Janet Cerovski</t>
  </si>
  <si>
    <t>Helena, MT</t>
  </si>
  <si>
    <t>Mike Cuffe</t>
  </si>
  <si>
    <t>Brandon Langel</t>
  </si>
  <si>
    <t>Kalispell, MT</t>
  </si>
  <si>
    <t>Eureka, MT</t>
  </si>
  <si>
    <t>Nan Robison</t>
  </si>
  <si>
    <t>Spokane Valley, WA</t>
  </si>
  <si>
    <t>Dan Brown</t>
  </si>
  <si>
    <t>LaPorte City, IA</t>
  </si>
  <si>
    <t>Tony Cerovski</t>
  </si>
  <si>
    <t>Tom Carnegie</t>
  </si>
  <si>
    <t>Jillian Robison</t>
  </si>
  <si>
    <t>Mike Stormo</t>
  </si>
  <si>
    <t>Davenport, WA</t>
  </si>
  <si>
    <t>Format&gt;</t>
  </si>
  <si>
    <t>Decimal</t>
  </si>
  <si>
    <t>Clocks In Sync?         Yes       No</t>
  </si>
  <si>
    <t>Leaving</t>
  </si>
  <si>
    <t>Order</t>
  </si>
  <si>
    <t>Trailered</t>
  </si>
  <si>
    <t>Endurance Run Time Sheet - Leaving Order  - Leg 1</t>
  </si>
  <si>
    <t>Slow</t>
  </si>
  <si>
    <t>Total</t>
  </si>
  <si>
    <t>Speed</t>
  </si>
  <si>
    <t>MPH</t>
  </si>
  <si>
    <t>Arriving</t>
  </si>
  <si>
    <t>Time Sheet - Arriving Order &amp; Times - Leg 1</t>
  </si>
  <si>
    <t>Date:&gt;&gt;</t>
  </si>
  <si>
    <t>No-Show?</t>
  </si>
  <si>
    <t>Alpha</t>
  </si>
  <si>
    <t>Trailer</t>
  </si>
  <si>
    <t>Driver's</t>
  </si>
  <si>
    <t>00:00:00</t>
  </si>
  <si>
    <t>Montana Cross Country "T" Association Timing Sheet - Leaving Order   -   Leg 1</t>
  </si>
  <si>
    <t>Clocks In Sync? &gt;&gt;</t>
  </si>
  <si>
    <t>Montana Cross Country "T" Association Timing Sheet - Arriving Order    -    Leg 1</t>
  </si>
  <si>
    <t>Leg 2</t>
  </si>
  <si>
    <t>Endurance Run Time Sheet - Leaving Order  - Leg 2</t>
  </si>
  <si>
    <t>Montana Cross Country "T" Association Timing Sheet - Leaving Order   -   Leg 2</t>
  </si>
  <si>
    <t>Montana Cross Country "T" Association Timing Sheet - Arriving Order    -    Leg 2</t>
  </si>
  <si>
    <t>Time Sheet - Arriving Order &amp; Times - Leg 2</t>
  </si>
  <si>
    <t>Montana Cross Country "T" Association Timing Sheet - Leaving Order   -   Leg 3</t>
  </si>
  <si>
    <t>Montana Cross Country "T" Association Timing Sheet - Arriving Order    -    Leg  3</t>
  </si>
  <si>
    <t>Time Sheet - Arriving Order &amp; Times - Leg 3</t>
  </si>
  <si>
    <t>Endurance Run Time Sheet - Leaving Order  - Leg 3</t>
  </si>
  <si>
    <t>Leg 3</t>
  </si>
  <si>
    <t>Miles</t>
  </si>
  <si>
    <t>Driven</t>
  </si>
  <si>
    <t xml:space="preserve">Driver's Name </t>
  </si>
  <si>
    <t>Trailerd?</t>
  </si>
  <si>
    <t>Montana Cross Country "T" Association Summary Sheet Leg 1</t>
  </si>
  <si>
    <t>Circle Day   1,   2, or  3</t>
  </si>
  <si>
    <t>Circle Day   1,   2,  or 3</t>
  </si>
  <si>
    <t>Leg-2</t>
  </si>
  <si>
    <t>Leg-3</t>
  </si>
  <si>
    <t>↓</t>
  </si>
  <si>
    <t>Enter</t>
  </si>
  <si>
    <t>Calc.Slow</t>
  </si>
  <si>
    <t>Montana Cross Country "T" Association Summary for Leg 2</t>
  </si>
  <si>
    <t>Summary for Leg 2</t>
  </si>
  <si>
    <t>Car</t>
  </si>
  <si>
    <t>Elasped</t>
  </si>
  <si>
    <t>Time in</t>
  </si>
  <si>
    <t>Dec.Hrs.</t>
  </si>
  <si>
    <t>MPH 1-2</t>
  </si>
  <si>
    <t>Legs 1-2</t>
  </si>
  <si>
    <t>TotElasp</t>
  </si>
  <si>
    <t>Rank by</t>
  </si>
  <si>
    <t>Avg L 1-2</t>
  </si>
  <si>
    <t>Gen</t>
  </si>
  <si>
    <t>General</t>
  </si>
  <si>
    <t>111-222-3330</t>
  </si>
  <si>
    <t>Num</t>
  </si>
  <si>
    <t>Summary Sheet for Leg 1</t>
  </si>
  <si>
    <t>Arriving Car Order Leg 1</t>
  </si>
  <si>
    <t>Summary for Leg 3</t>
  </si>
  <si>
    <t>Montana Cross Country "T" Association Summary for Leg 3</t>
  </si>
  <si>
    <t>Legs 1-3</t>
  </si>
  <si>
    <t>Avg L 1-3</t>
  </si>
  <si>
    <t>MPH 1-3</t>
  </si>
  <si>
    <r>
      <rPr>
        <sz val="11"/>
        <color theme="8"/>
        <rFont val="Calibri"/>
        <family val="2"/>
      </rPr>
      <t>∑ Miles</t>
    </r>
  </si>
  <si>
    <r>
      <t xml:space="preserve">City </t>
    </r>
    <r>
      <rPr>
        <sz val="14"/>
        <color rgb="FFC00000"/>
        <rFont val="Calibri"/>
        <family val="2"/>
      </rPr>
      <t>→</t>
    </r>
  </si>
  <si>
    <r>
      <t xml:space="preserve">Odometer </t>
    </r>
    <r>
      <rPr>
        <sz val="14"/>
        <color rgb="FFC00000"/>
        <rFont val="Calibri"/>
        <family val="2"/>
      </rPr>
      <t>→</t>
    </r>
  </si>
  <si>
    <r>
      <t xml:space="preserve">Leaving From: </t>
    </r>
    <r>
      <rPr>
        <sz val="11"/>
        <color theme="9" tint="-0.249977111117893"/>
        <rFont val="Calibri"/>
        <family val="2"/>
      </rPr>
      <t>↓</t>
    </r>
  </si>
  <si>
    <r>
      <t xml:space="preserve">Arriving at: </t>
    </r>
    <r>
      <rPr>
        <sz val="11"/>
        <color theme="9" tint="-0.249977111117893"/>
        <rFont val="Calibri"/>
        <family val="2"/>
      </rPr>
      <t>↓</t>
    </r>
  </si>
  <si>
    <r>
      <t xml:space="preserve">City </t>
    </r>
    <r>
      <rPr>
        <sz val="14"/>
        <color theme="9" tint="-0.249977111117893"/>
        <rFont val="Calibri"/>
        <family val="2"/>
      </rPr>
      <t>→</t>
    </r>
  </si>
  <si>
    <r>
      <t xml:space="preserve">Miles Traveled Leg  1 </t>
    </r>
    <r>
      <rPr>
        <sz val="11"/>
        <color theme="9" tint="-0.249977111117893"/>
        <rFont val="Calibri"/>
        <family val="2"/>
      </rPr>
      <t>↓</t>
    </r>
  </si>
  <si>
    <r>
      <t xml:space="preserve">Odometer </t>
    </r>
    <r>
      <rPr>
        <sz val="14"/>
        <color theme="9" tint="-0.249977111117893"/>
        <rFont val="Calibri"/>
        <family val="2"/>
      </rPr>
      <t>→</t>
    </r>
  </si>
  <si>
    <r>
      <t xml:space="preserve">Leaving From: </t>
    </r>
    <r>
      <rPr>
        <sz val="11"/>
        <color rgb="FFC00000"/>
        <rFont val="Calibri"/>
        <family val="2"/>
      </rPr>
      <t>↓</t>
    </r>
  </si>
  <si>
    <r>
      <t xml:space="preserve">Arriving at: </t>
    </r>
    <r>
      <rPr>
        <sz val="11"/>
        <color rgb="FFC00000"/>
        <rFont val="Calibri"/>
        <family val="2"/>
      </rPr>
      <t>↓</t>
    </r>
  </si>
  <si>
    <r>
      <t xml:space="preserve">DAY 1,2,or 3 </t>
    </r>
    <r>
      <rPr>
        <sz val="11"/>
        <color rgb="FFC00000"/>
        <rFont val="Calibri"/>
        <family val="2"/>
      </rPr>
      <t>→</t>
    </r>
  </si>
  <si>
    <r>
      <t xml:space="preserve">Miles Traveled Leg  1 </t>
    </r>
    <r>
      <rPr>
        <sz val="11"/>
        <color rgb="FFC00000"/>
        <rFont val="Calibri"/>
        <family val="2"/>
      </rPr>
      <t>↓</t>
    </r>
  </si>
  <si>
    <r>
      <t>00:00:00</t>
    </r>
    <r>
      <rPr>
        <sz val="11"/>
        <color rgb="FFC00000"/>
        <rFont val="Calibri"/>
        <family val="2"/>
      </rPr>
      <t>↓</t>
    </r>
  </si>
  <si>
    <r>
      <t xml:space="preserve">Date: </t>
    </r>
    <r>
      <rPr>
        <sz val="11"/>
        <color theme="1"/>
        <rFont val="Calibri"/>
        <family val="2"/>
      </rPr>
      <t>→</t>
    </r>
  </si>
  <si>
    <r>
      <t xml:space="preserve">Host Town </t>
    </r>
    <r>
      <rPr>
        <sz val="11"/>
        <color theme="1"/>
        <rFont val="Calibri"/>
        <family val="2"/>
      </rPr>
      <t>→</t>
    </r>
  </si>
  <si>
    <r>
      <t xml:space="preserve">Enter Day 1,2,3 </t>
    </r>
    <r>
      <rPr>
        <sz val="11"/>
        <color rgb="FFC00000"/>
        <rFont val="Calibri"/>
        <family val="2"/>
      </rPr>
      <t>→</t>
    </r>
  </si>
  <si>
    <r>
      <t xml:space="preserve">Miles Traveled Leg 2 </t>
    </r>
    <r>
      <rPr>
        <sz val="11"/>
        <color rgb="FFC00000"/>
        <rFont val="Calibri"/>
        <family val="2"/>
      </rPr>
      <t>↓</t>
    </r>
  </si>
  <si>
    <t>Car Order</t>
  </si>
  <si>
    <t xml:space="preserve">         Summary for Legs 1- 2</t>
  </si>
  <si>
    <r>
      <t xml:space="preserve">Miles Traveled Leg 3 </t>
    </r>
    <r>
      <rPr>
        <sz val="11"/>
        <color theme="9" tint="-0.249977111117893"/>
        <rFont val="Calibri"/>
        <family val="2"/>
      </rPr>
      <t>↓</t>
    </r>
  </si>
  <si>
    <r>
      <t xml:space="preserve">Day 1, 2, or 3 </t>
    </r>
    <r>
      <rPr>
        <sz val="11"/>
        <color rgb="FFC00000"/>
        <rFont val="Calibri"/>
        <family val="2"/>
      </rPr>
      <t>→</t>
    </r>
  </si>
  <si>
    <r>
      <t xml:space="preserve">Miles Traveled Leg 3 </t>
    </r>
    <r>
      <rPr>
        <sz val="11"/>
        <color rgb="FFC00000"/>
        <rFont val="Calibri"/>
        <family val="2"/>
      </rPr>
      <t>↓</t>
    </r>
  </si>
  <si>
    <t>Summary for Legs 1- 3</t>
  </si>
  <si>
    <r>
      <t xml:space="preserve">Miles Traveled Leg 2 </t>
    </r>
    <r>
      <rPr>
        <sz val="11"/>
        <color theme="9" tint="-0.249977111117893"/>
        <rFont val="Calibri"/>
        <family val="2"/>
      </rPr>
      <t>↓</t>
    </r>
  </si>
  <si>
    <r>
      <t xml:space="preserve">Remarks  </t>
    </r>
    <r>
      <rPr>
        <sz val="11"/>
        <color theme="9" tint="-0.249977111117893"/>
        <rFont val="Calibri"/>
        <family val="2"/>
      </rPr>
      <t>↓</t>
    </r>
  </si>
  <si>
    <r>
      <rPr>
        <sz val="9"/>
        <color theme="8"/>
        <rFont val="Calibri"/>
        <family val="2"/>
      </rPr>
      <t>∑ HH:MM:SS</t>
    </r>
  </si>
  <si>
    <t>Montana Cross Country "T" Association Timing Sheet - Leaving Order   -   Leg 4</t>
  </si>
  <si>
    <t>Endurance Run Time Sheet - Leaving Order  - Leg 4</t>
  </si>
  <si>
    <r>
      <t xml:space="preserve">Miles Traveled Leg 4 </t>
    </r>
    <r>
      <rPr>
        <sz val="11"/>
        <color theme="9" tint="-0.249977111117893"/>
        <rFont val="Calibri"/>
        <family val="2"/>
      </rPr>
      <t>↓</t>
    </r>
  </si>
  <si>
    <t>Leg 4</t>
  </si>
  <si>
    <t>Montana Cross Country "T" Association Timing Sheet - Arriving Order    -    Leg  4</t>
  </si>
  <si>
    <t>Time Sheet - Arriving Order &amp; Times - Leg 4</t>
  </si>
  <si>
    <r>
      <t xml:space="preserve">Miles Traveled Leg 4 </t>
    </r>
    <r>
      <rPr>
        <sz val="11"/>
        <color rgb="FFC00000"/>
        <rFont val="Calibri"/>
        <family val="2"/>
      </rPr>
      <t>↓</t>
    </r>
  </si>
  <si>
    <t>Leg-4</t>
  </si>
  <si>
    <t>Montana Cross Country "T" Association Summary for Leg 4</t>
  </si>
  <si>
    <t>Summary for Leg 4</t>
  </si>
  <si>
    <t>Summary for Legs 1- 4</t>
  </si>
  <si>
    <t>Legs 1-4</t>
  </si>
  <si>
    <t>Avg L 1-4</t>
  </si>
  <si>
    <t>MPH 1-4</t>
  </si>
  <si>
    <t>Montana Cross Country "T" Association Timing Sheet - Leaving Order   -   Leg 5</t>
  </si>
  <si>
    <t>Endurance Run Time Sheet - Leaving Order  - Leg 5</t>
  </si>
  <si>
    <r>
      <t xml:space="preserve">Miles Traveled Leg 5 </t>
    </r>
    <r>
      <rPr>
        <sz val="11"/>
        <color theme="9" tint="-0.249977111117893"/>
        <rFont val="Calibri"/>
        <family val="2"/>
      </rPr>
      <t>↓</t>
    </r>
  </si>
  <si>
    <t>Leg 5</t>
  </si>
  <si>
    <t>Montana Cross Country "T" Association Timing Sheet - Arriving Order    -    Leg  5</t>
  </si>
  <si>
    <t>Time Sheet - Arriving Order &amp; Times - Leg 5</t>
  </si>
  <si>
    <r>
      <t xml:space="preserve">Miles Traveled Leg 5 </t>
    </r>
    <r>
      <rPr>
        <sz val="11"/>
        <color rgb="FFC00000"/>
        <rFont val="Calibri"/>
        <family val="2"/>
      </rPr>
      <t>↓</t>
    </r>
  </si>
  <si>
    <t>Leg-5</t>
  </si>
  <si>
    <t>Montana Cross Country "T" Association Summary for Leg 5</t>
  </si>
  <si>
    <t>Summary for Leg 5</t>
  </si>
  <si>
    <t>Summary for Legs 1- 5</t>
  </si>
  <si>
    <t>Legs 1-5</t>
  </si>
  <si>
    <t>Avg L 1-5</t>
  </si>
  <si>
    <t>MPH 1-5</t>
  </si>
  <si>
    <t>Montana Cross Country "T" Association Timing Sheet - Leaving Order   -   Leg 6</t>
  </si>
  <si>
    <t>Endurance Run Time Sheet - Leaving Order  - Leg 6</t>
  </si>
  <si>
    <t>Leg 6</t>
  </si>
  <si>
    <r>
      <t xml:space="preserve">Miles Traveled Leg 6 </t>
    </r>
    <r>
      <rPr>
        <sz val="11"/>
        <color theme="9" tint="-0.249977111117893"/>
        <rFont val="Calibri"/>
        <family val="2"/>
      </rPr>
      <t>↓</t>
    </r>
  </si>
  <si>
    <t>Montana Cross Country "T" Association Timing Sheet - Arriving Order    -    Leg  6</t>
  </si>
  <si>
    <t>Time Sheet - Arriving Order &amp; Times - Leg 6</t>
  </si>
  <si>
    <r>
      <t xml:space="preserve">Miles Traveled Leg 6 </t>
    </r>
    <r>
      <rPr>
        <sz val="11"/>
        <color rgb="FFC00000"/>
        <rFont val="Calibri"/>
        <family val="2"/>
      </rPr>
      <t>↓</t>
    </r>
  </si>
  <si>
    <t>Leg-6</t>
  </si>
  <si>
    <t>Montana Cross Country "T" Association Summary for Leg 6</t>
  </si>
  <si>
    <t>Summary for Leg 6</t>
  </si>
  <si>
    <t>Summary for Legs 1- 6</t>
  </si>
  <si>
    <t>Legs 1-6</t>
  </si>
  <si>
    <t>Avg L 1-6</t>
  </si>
  <si>
    <t>MPH 1-6</t>
  </si>
  <si>
    <t>Montana Cross Country "T" Association Timing Sheet - Leaving Order   -   Leg 7</t>
  </si>
  <si>
    <t>Endurance Run Time Sheet - Leaving Order  - Leg 7</t>
  </si>
  <si>
    <t>Leg 7</t>
  </si>
  <si>
    <t>Montana Cross Country "T" Association Timing Sheet - Arriving Order    -    Leg  7</t>
  </si>
  <si>
    <t>Time Sheet - Arriving Order &amp; Times - Leg 7</t>
  </si>
  <si>
    <r>
      <t xml:space="preserve">Miles Traveled Leg 7 </t>
    </r>
    <r>
      <rPr>
        <sz val="11"/>
        <color rgb="FFC00000"/>
        <rFont val="Calibri"/>
        <family val="2"/>
      </rPr>
      <t>↓</t>
    </r>
  </si>
  <si>
    <t>Leg-7</t>
  </si>
  <si>
    <t>Montana Cross Country "T" Association Summary for Leg 7</t>
  </si>
  <si>
    <t>Summary for Legs 1- 7</t>
  </si>
  <si>
    <t>Summary for Leg 7</t>
  </si>
  <si>
    <t>Legs 1-7</t>
  </si>
  <si>
    <t>Avg L 1-7</t>
  </si>
  <si>
    <t>Endurance Run Time Sheet - Leaving Order  - Leg 8</t>
  </si>
  <si>
    <r>
      <t xml:space="preserve">Miles Traveled Leg 8 </t>
    </r>
    <r>
      <rPr>
        <sz val="11"/>
        <color theme="9" tint="-0.249977111117893"/>
        <rFont val="Calibri"/>
        <family val="2"/>
      </rPr>
      <t>↓</t>
    </r>
  </si>
  <si>
    <t>Leg 8</t>
  </si>
  <si>
    <t>Time Sheet - Arriving Order &amp; Times - Leg 8</t>
  </si>
  <si>
    <t>Montana Cross Country "T" Association Timing Sheet - Leaving Order   -   Leg 8</t>
  </si>
  <si>
    <t>Montana Cross Country "T" Association Timing Sheet - Arriving Order    -    Leg  8</t>
  </si>
  <si>
    <t>Montana Cross Country "T" Association Summary for Leg 8</t>
  </si>
  <si>
    <t>Summary for Leg 8</t>
  </si>
  <si>
    <t>Summary for Legs 1- 8</t>
  </si>
  <si>
    <t>Legs 1-8</t>
  </si>
  <si>
    <t>MPH 1-8</t>
  </si>
  <si>
    <t>Avg L 1-8</t>
  </si>
  <si>
    <t>MPH 1-7</t>
  </si>
  <si>
    <t>Leg-8</t>
  </si>
  <si>
    <r>
      <t xml:space="preserve">Miles Traveled Leg 8 </t>
    </r>
    <r>
      <rPr>
        <sz val="11"/>
        <color rgb="FFC00000"/>
        <rFont val="Calibri"/>
        <family val="2"/>
      </rPr>
      <t>↓</t>
    </r>
  </si>
  <si>
    <r>
      <t xml:space="preserve">Miles Traveled Leg 7 </t>
    </r>
    <r>
      <rPr>
        <sz val="11"/>
        <color theme="9" tint="-0.249977111117893"/>
        <rFont val="Calibri"/>
        <family val="2"/>
      </rPr>
      <t>↓</t>
    </r>
  </si>
  <si>
    <t>Montana Cross Country "T" Association Timing Sheet - Leaving Order   -   Leg 9</t>
  </si>
  <si>
    <t>Endurance Run Time Sheet - Leaving Order  - Leg 9</t>
  </si>
  <si>
    <r>
      <t xml:space="preserve">Miles Traveled Leg 9 </t>
    </r>
    <r>
      <rPr>
        <sz val="11"/>
        <color theme="9" tint="-0.249977111117893"/>
        <rFont val="Calibri"/>
        <family val="2"/>
      </rPr>
      <t>↓</t>
    </r>
  </si>
  <si>
    <t>Montana Cross Country "T" Association Timing Sheet - Arriving Order    -    Leg  9</t>
  </si>
  <si>
    <t>Time Sheet - Arriving Order &amp; Times - Leg 9</t>
  </si>
  <si>
    <r>
      <t xml:space="preserve">Miles Traveled Leg 9 </t>
    </r>
    <r>
      <rPr>
        <sz val="11"/>
        <color rgb="FFC00000"/>
        <rFont val="Calibri"/>
        <family val="2"/>
      </rPr>
      <t>↓</t>
    </r>
  </si>
  <si>
    <t>Leg 9</t>
  </si>
  <si>
    <t>Leg-9</t>
  </si>
  <si>
    <t>Summary for Leg 9</t>
  </si>
  <si>
    <t>Montana Cross Country "T" Association Summary for Leg 9</t>
  </si>
  <si>
    <t>Summary for Legs 1- 9</t>
  </si>
  <si>
    <t>Legs 1-9</t>
  </si>
  <si>
    <t>Avg L 1-9</t>
  </si>
  <si>
    <t>MPH 1-9</t>
  </si>
  <si>
    <t>Montana Cross Country "T" Association Timing Sheet - Leaving Order   -   Leg 10</t>
  </si>
  <si>
    <t>Endurance Run Time Sheet - Leaving Order  - Leg 10</t>
  </si>
  <si>
    <r>
      <t xml:space="preserve">Miles Traveled Leg 10 </t>
    </r>
    <r>
      <rPr>
        <sz val="11"/>
        <color theme="9" tint="-0.249977111117893"/>
        <rFont val="Calibri"/>
        <family val="2"/>
      </rPr>
      <t>↓</t>
    </r>
  </si>
  <si>
    <t>Montana Cross Country "T" Association Timing Sheet - Leaving Order   -   Leg 11</t>
  </si>
  <si>
    <t>Endurance Run Time Sheet - Leaving Order  - Leg 11</t>
  </si>
  <si>
    <r>
      <t xml:space="preserve">Miles Traveled Leg 11 </t>
    </r>
    <r>
      <rPr>
        <sz val="11"/>
        <color theme="9" tint="-0.249977111117893"/>
        <rFont val="Calibri"/>
        <family val="2"/>
      </rPr>
      <t>↓</t>
    </r>
  </si>
  <si>
    <t>Montana Cross Country "T" Association Timing Sheet - Arriving Order    -    Leg  11</t>
  </si>
  <si>
    <t>Montana Cross Country "T" Association Timing Sheet - Arriving Order    -    Leg  10</t>
  </si>
  <si>
    <t>Time Sheet - Arriving Order &amp; Times - Leg 10</t>
  </si>
  <si>
    <t>Leg 10</t>
  </si>
  <si>
    <t>Leg-10</t>
  </si>
  <si>
    <r>
      <t xml:space="preserve">Miles Traveled Leg 10 </t>
    </r>
    <r>
      <rPr>
        <sz val="11"/>
        <color rgb="FFC00000"/>
        <rFont val="Calibri"/>
        <family val="2"/>
      </rPr>
      <t>↓</t>
    </r>
  </si>
  <si>
    <t>Legs 1-10</t>
  </si>
  <si>
    <t>MPH 1-10</t>
  </si>
  <si>
    <t>Avg L 1-10</t>
  </si>
  <si>
    <t>Summary for Legs 1- 10</t>
  </si>
  <si>
    <t>Summary for Leg 10</t>
  </si>
  <si>
    <t>Montana Cross Country "T" Association Summary for Leg 10</t>
  </si>
  <si>
    <t>Time Sheet - Arriving Order &amp; Times - Leg 11</t>
  </si>
  <si>
    <r>
      <t xml:space="preserve">Miles Traveled Leg 11 </t>
    </r>
    <r>
      <rPr>
        <sz val="11"/>
        <color rgb="FFC00000"/>
        <rFont val="Calibri"/>
        <family val="2"/>
      </rPr>
      <t>↓</t>
    </r>
  </si>
  <si>
    <t>Leg 11</t>
  </si>
  <si>
    <t>Leg-11</t>
  </si>
  <si>
    <t>Legs 1-11</t>
  </si>
  <si>
    <t>MPH 1-11</t>
  </si>
  <si>
    <t>Avg L 1-11</t>
  </si>
  <si>
    <t>Montana Cross Country "T" Association Timing Sheet - Leaving Order   -   Leg 12</t>
  </si>
  <si>
    <t>Endurance Run Time Sheet - Leaving Order  - Leg 12</t>
  </si>
  <si>
    <r>
      <t xml:space="preserve">Miles Traveled Leg 12 </t>
    </r>
    <r>
      <rPr>
        <sz val="11"/>
        <color theme="9" tint="-0.249977111117893"/>
        <rFont val="Calibri"/>
        <family val="2"/>
      </rPr>
      <t>↓</t>
    </r>
  </si>
  <si>
    <t>Montana Cross Country "T" Association Timing Sheet - Arriving Order    -    Leg  12</t>
  </si>
  <si>
    <t>Time Sheet - Arriving Order &amp; Times - Leg 12</t>
  </si>
  <si>
    <r>
      <t xml:space="preserve">Miles Traveled Leg 12 </t>
    </r>
    <r>
      <rPr>
        <sz val="11"/>
        <color rgb="FFC00000"/>
        <rFont val="Calibri"/>
        <family val="2"/>
      </rPr>
      <t>↓</t>
    </r>
  </si>
  <si>
    <t>Leg 12</t>
  </si>
  <si>
    <t>Leg-12</t>
  </si>
  <si>
    <t>Montana Cross Country "T" Association Summary for Leg 12</t>
  </si>
  <si>
    <t>Summary for Leg 12</t>
  </si>
  <si>
    <t>Summary for Legs 1- 12</t>
  </si>
  <si>
    <t>Legs 1-12</t>
  </si>
  <si>
    <t>MPH 1-12</t>
  </si>
  <si>
    <t>Avg L 1-12</t>
  </si>
  <si>
    <t>Montana Cross Country "T" Association Timing Sheet - Leaving Order   -   Leg 13</t>
  </si>
  <si>
    <t>Endurance Run Time Sheet - Leaving Order  - Leg 13</t>
  </si>
  <si>
    <r>
      <t xml:space="preserve">Miles Traveled Leg 13 </t>
    </r>
    <r>
      <rPr>
        <sz val="11"/>
        <color theme="9" tint="-0.249977111117893"/>
        <rFont val="Calibri"/>
        <family val="2"/>
      </rPr>
      <t>↓</t>
    </r>
  </si>
  <si>
    <t>Montana Cross Country "T" Association Timing Sheet - Arriving Order    -    Leg  13</t>
  </si>
  <si>
    <t>Time Sheet - Arriving Order &amp; Times - Leg 13</t>
  </si>
  <si>
    <r>
      <t xml:space="preserve">Miles Traveled Leg 13 </t>
    </r>
    <r>
      <rPr>
        <sz val="11"/>
        <color rgb="FFC00000"/>
        <rFont val="Calibri"/>
        <family val="2"/>
      </rPr>
      <t>↓</t>
    </r>
  </si>
  <si>
    <t>Leg 13</t>
  </si>
  <si>
    <t>Leg-13</t>
  </si>
  <si>
    <t>Montana Cross Country "T" Association Summary for Leg 13</t>
  </si>
  <si>
    <t>Summary for Leg 13</t>
  </si>
  <si>
    <t>Summary for Legs 1- 13</t>
  </si>
  <si>
    <t>Legs 1-13</t>
  </si>
  <si>
    <t>MPH 1-13</t>
  </si>
  <si>
    <t>Avg L 1-13</t>
  </si>
  <si>
    <t>Montana Cross Country "T" Association Timing Sheet - Leaving Order   -   Leg 14</t>
  </si>
  <si>
    <t>Endurance Run Time Sheet - Leaving Order  - Leg 14</t>
  </si>
  <si>
    <r>
      <t xml:space="preserve">Miles Traveled Leg 14 </t>
    </r>
    <r>
      <rPr>
        <sz val="11"/>
        <color theme="9" tint="-0.249977111117893"/>
        <rFont val="Calibri"/>
        <family val="2"/>
      </rPr>
      <t>↓</t>
    </r>
  </si>
  <si>
    <t>Montana Cross Country "T" Association Timing Sheet - Arriving Order    -    Leg  14</t>
  </si>
  <si>
    <t>Time Sheet - Arriving Order &amp; Times - Leg 14</t>
  </si>
  <si>
    <r>
      <t xml:space="preserve">Miles Traveled Leg 14 </t>
    </r>
    <r>
      <rPr>
        <sz val="11"/>
        <color rgb="FFC00000"/>
        <rFont val="Calibri"/>
        <family val="2"/>
      </rPr>
      <t>↓</t>
    </r>
  </si>
  <si>
    <t>Leg 14</t>
  </si>
  <si>
    <t>Leg-14</t>
  </si>
  <si>
    <t>Montana Cross Country "T" Association Summary for Leg 14</t>
  </si>
  <si>
    <t>Summary for Leg 14</t>
  </si>
  <si>
    <t>Summary for Legs 1- 14</t>
  </si>
  <si>
    <t>Legs 1-14</t>
  </si>
  <si>
    <t>MPH 1-14</t>
  </si>
  <si>
    <t>Avg L 1-14</t>
  </si>
  <si>
    <t>Montana Cross Country "T" Association Timing Sheet - Leaving Order   -   Leg 15</t>
  </si>
  <si>
    <t>Endurance Run Time Sheet - Leaving Order  - Leg 15</t>
  </si>
  <si>
    <r>
      <t xml:space="preserve">Miles Traveled Leg 15 </t>
    </r>
    <r>
      <rPr>
        <sz val="11"/>
        <color theme="9" tint="-0.249977111117893"/>
        <rFont val="Calibri"/>
        <family val="2"/>
      </rPr>
      <t>↓</t>
    </r>
  </si>
  <si>
    <t>Montana Cross Country "T" Association Timing Sheet - Arriving Order    -    Leg  15</t>
  </si>
  <si>
    <t>Time Sheet - Arriving Order &amp; Times - Leg 15</t>
  </si>
  <si>
    <r>
      <t xml:space="preserve">Miles Traveled Leg 15 </t>
    </r>
    <r>
      <rPr>
        <sz val="11"/>
        <color rgb="FFC00000"/>
        <rFont val="Calibri"/>
        <family val="2"/>
      </rPr>
      <t>↓</t>
    </r>
  </si>
  <si>
    <t>Leg 15</t>
  </si>
  <si>
    <t>Montana Cross Country "T" Association Summary for Leg 15</t>
  </si>
  <si>
    <t>Summary for Leg 15</t>
  </si>
  <si>
    <t>Summary for Legs 1- 15</t>
  </si>
  <si>
    <t>Legs 1-15</t>
  </si>
  <si>
    <t>MPH 1-15</t>
  </si>
  <si>
    <t>Avg L 1-15</t>
  </si>
  <si>
    <t/>
  </si>
  <si>
    <t>509-325-1692</t>
  </si>
  <si>
    <t>714-473-6531</t>
  </si>
  <si>
    <t>406-240-9662</t>
  </si>
  <si>
    <t>509-844-5900</t>
  </si>
  <si>
    <t>509-590-9224</t>
  </si>
  <si>
    <t>406-458-9450</t>
  </si>
  <si>
    <t>406-293-1247</t>
  </si>
  <si>
    <t>406-390-6676</t>
  </si>
  <si>
    <t>509-701-4359</t>
  </si>
  <si>
    <t>319-240-4470</t>
  </si>
  <si>
    <t>406-461-1389</t>
  </si>
  <si>
    <t>509-590-3978</t>
  </si>
  <si>
    <t>509-701-0983</t>
  </si>
  <si>
    <t>509-721-0752</t>
  </si>
  <si>
    <t xml:space="preserve">Sunday Evening Meeting Instructions:  </t>
  </si>
  <si>
    <t xml:space="preserve">  When a driver pulls a number out of the hat, locate the name in Column B, and</t>
  </si>
  <si>
    <t xml:space="preserve">  Type in the Car # drawn into the corresponding cell Name in Column A.  </t>
  </si>
  <si>
    <t xml:space="preserve">  Print one sheet per driver, timing team, radar team,and trouble trailer driver.</t>
  </si>
  <si>
    <t xml:space="preserve">  Give printouts to President for distribution to each driver, timing team, and trouble trailer team.</t>
  </si>
  <si>
    <t>Montana Cross Country "T" Association Summary for Leg 11</t>
  </si>
  <si>
    <t>Summary for Leg 11</t>
  </si>
  <si>
    <t>Summary for Legs 1- 11</t>
  </si>
  <si>
    <t>Speeding</t>
  </si>
  <si>
    <t>Penalty</t>
  </si>
  <si>
    <r>
      <t>00:00:00</t>
    </r>
    <r>
      <rPr>
        <sz val="10"/>
        <color rgb="FFC00000"/>
        <rFont val="Calibri"/>
        <family val="2"/>
      </rPr>
      <t>↓</t>
    </r>
  </si>
  <si>
    <t>Other Time</t>
  </si>
  <si>
    <t>Other</t>
  </si>
  <si>
    <t>Matt Hansen</t>
  </si>
  <si>
    <t>509-998-9927</t>
  </si>
  <si>
    <t>Erica Cerovski</t>
  </si>
  <si>
    <t>406-461-1390</t>
  </si>
  <si>
    <t>Belgrade, MT</t>
  </si>
  <si>
    <t>Myron Richardson</t>
  </si>
  <si>
    <t>Hauser, ID</t>
  </si>
  <si>
    <t>Levi Dyckman</t>
  </si>
  <si>
    <t>406-679-0215</t>
  </si>
  <si>
    <t>Ralph Brevik</t>
  </si>
  <si>
    <t>Bill Comer</t>
  </si>
  <si>
    <t>Sony Bishop</t>
  </si>
  <si>
    <t>714-305-6474</t>
  </si>
  <si>
    <t>North Auroa, IL</t>
  </si>
  <si>
    <t xml:space="preserve">  Verify Car #, Name, Cell Phone #, &amp; City/State.  Sort A-D by Car# ascending and Save File when complete.</t>
  </si>
  <si>
    <t>630-896-2111</t>
  </si>
  <si>
    <t>208-773-9259</t>
  </si>
  <si>
    <t>509-435-1895</t>
  </si>
  <si>
    <t>Brooks Johnson</t>
  </si>
  <si>
    <t>406-794-6021</t>
  </si>
  <si>
    <t xml:space="preserve">Kenny </t>
  </si>
  <si>
    <t>208-601-8385</t>
  </si>
  <si>
    <t>21-Trailer</t>
  </si>
  <si>
    <t>22-Trailer</t>
  </si>
  <si>
    <t>23_Trailer</t>
  </si>
  <si>
    <t>Wolf Creek</t>
  </si>
  <si>
    <t>Helena</t>
  </si>
  <si>
    <t>slow</t>
  </si>
  <si>
    <t>Lincoln</t>
  </si>
  <si>
    <t>Construction 1</t>
  </si>
  <si>
    <t>Simms</t>
  </si>
  <si>
    <t>Fairfield</t>
  </si>
  <si>
    <t>Out-Wrist Pin</t>
  </si>
  <si>
    <t>Out-Broken Crank</t>
  </si>
  <si>
    <t>Out-Starter-Rod-Center-Main</t>
  </si>
  <si>
    <t>East Helena</t>
  </si>
  <si>
    <t>White Sulphur</t>
  </si>
  <si>
    <t>∑ Miles</t>
  </si>
  <si>
    <t>Montana Cross Country "T" Association Order Day 3 for Leg 9</t>
  </si>
  <si>
    <t>Out-Rods and Center main</t>
  </si>
  <si>
    <t>Out-Stuck Wrist Pin</t>
  </si>
  <si>
    <t>Helena&gt;Boulder</t>
  </si>
  <si>
    <t>Boulder&gt;Helena</t>
  </si>
  <si>
    <t>Sonny Bishop</t>
  </si>
  <si>
    <t>Montana Cross Country "T" Association Final Results Summary</t>
  </si>
  <si>
    <t>Finishing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</si>
</sst>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h]:mm:ss;@"/>
    <numFmt numFmtId="165" formatCode="0.000000"/>
    <numFmt numFmtId="166" formatCode="0.0000"/>
  </numFmts>
  <fonts count="3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1"/>
      <name val="Calibri"/>
      <family val="2"/>
    </font>
    <font>
      <sz val="14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u/>
      <sz val="11"/>
      <color rgb="FFC00000"/>
      <name val="Calibri"/>
      <family val="2"/>
      <scheme val="minor"/>
    </font>
    <font>
      <sz val="11"/>
      <color rgb="FFC00000"/>
      <name val="Calibri"/>
      <family val="2"/>
    </font>
    <font>
      <sz val="11"/>
      <color theme="9" tint="-0.249977111117893"/>
      <name val="Calibri"/>
      <family val="2"/>
    </font>
    <font>
      <sz val="10"/>
      <color rgb="FFC00000"/>
      <name val="Calibri"/>
      <family val="2"/>
      <scheme val="minor"/>
    </font>
    <font>
      <sz val="11"/>
      <color theme="8"/>
      <name val="Calibri"/>
      <family val="2"/>
    </font>
    <font>
      <sz val="14"/>
      <color theme="9" tint="-0.249977111117893"/>
      <name val="Calibri"/>
      <family val="2"/>
      <scheme val="minor"/>
    </font>
    <font>
      <sz val="14"/>
      <color theme="9" tint="-0.249977111117893"/>
      <name val="Calibri"/>
      <family val="2"/>
    </font>
    <font>
      <sz val="12"/>
      <color rgb="FFC00000"/>
      <name val="Calibri"/>
      <family val="2"/>
      <scheme val="minor"/>
    </font>
    <font>
      <sz val="14"/>
      <color rgb="FFC00000"/>
      <name val="Calibri"/>
      <family val="2"/>
    </font>
    <font>
      <sz val="9"/>
      <color rgb="FFC00000"/>
      <name val="Calibri"/>
      <family val="2"/>
      <scheme val="minor"/>
    </font>
    <font>
      <sz val="8"/>
      <color rgb="FFC00000"/>
      <name val="Calibri"/>
      <family val="2"/>
      <scheme val="minor"/>
    </font>
    <font>
      <sz val="10"/>
      <color rgb="FFC00000"/>
      <name val="Calibri"/>
      <family val="2"/>
    </font>
    <font>
      <sz val="14"/>
      <name val="Calibri"/>
      <family val="2"/>
      <scheme val="minor"/>
    </font>
    <font>
      <u/>
      <sz val="11"/>
      <name val="Calibri"/>
      <family val="2"/>
      <scheme val="minor"/>
    </font>
    <font>
      <sz val="16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</font>
    <font>
      <sz val="11"/>
      <color theme="8" tint="-0.249977111117893"/>
      <name val="Calibri"/>
      <family val="2"/>
      <scheme val="minor"/>
    </font>
    <font>
      <sz val="9"/>
      <color theme="8"/>
      <name val="Calibri"/>
      <family val="2"/>
      <scheme val="minor"/>
    </font>
    <font>
      <sz val="9"/>
      <name val="Calibri"/>
      <family val="2"/>
      <scheme val="minor"/>
    </font>
    <font>
      <sz val="9"/>
      <color theme="8"/>
      <name val="Calibri"/>
      <family val="2"/>
    </font>
    <font>
      <sz val="8"/>
      <name val="Calibri"/>
      <family val="2"/>
      <scheme val="minor"/>
    </font>
    <font>
      <sz val="2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9"/>
      <color theme="8" tint="-0.249977111117893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EE2E2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8">
    <xf numFmtId="0" fontId="0" fillId="0" borderId="0" xfId="0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164" fontId="0" fillId="0" borderId="0" xfId="0" applyNumberFormat="1"/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5" fillId="0" borderId="44" xfId="0" applyFont="1" applyBorder="1" applyAlignment="1">
      <alignment horizontal="center"/>
    </xf>
    <xf numFmtId="0" fontId="0" fillId="0" borderId="0" xfId="0" applyFill="1"/>
    <xf numFmtId="0" fontId="9" fillId="0" borderId="9" xfId="0" applyFont="1" applyBorder="1"/>
    <xf numFmtId="0" fontId="9" fillId="0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1" fillId="0" borderId="0" xfId="0" applyNumberFormat="1" applyFont="1" applyBorder="1" applyAlignment="1">
      <alignment horizontal="left"/>
    </xf>
    <xf numFmtId="166" fontId="0" fillId="0" borderId="0" xfId="0" applyNumberFormat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0" fontId="8" fillId="0" borderId="15" xfId="0" applyNumberFormat="1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44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164" fontId="9" fillId="0" borderId="44" xfId="0" applyNumberFormat="1" applyFont="1" applyBorder="1" applyAlignment="1">
      <alignment horizontal="center"/>
    </xf>
    <xf numFmtId="164" fontId="9" fillId="0" borderId="45" xfId="0" applyNumberFormat="1" applyFont="1" applyBorder="1" applyAlignment="1">
      <alignment horizontal="center"/>
    </xf>
    <xf numFmtId="164" fontId="9" fillId="0" borderId="1" xfId="0" applyNumberFormat="1" applyFont="1" applyBorder="1" applyAlignment="1">
      <alignment horizontal="center"/>
    </xf>
    <xf numFmtId="164" fontId="9" fillId="0" borderId="21" xfId="0" applyNumberFormat="1" applyFont="1" applyBorder="1" applyAlignment="1">
      <alignment horizontal="center"/>
    </xf>
    <xf numFmtId="0" fontId="6" fillId="0" borderId="70" xfId="0" quotePrefix="1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0" xfId="0" applyFont="1" applyBorder="1"/>
    <xf numFmtId="164" fontId="4" fillId="0" borderId="0" xfId="0" applyNumberFormat="1" applyFont="1" applyBorder="1" applyAlignment="1">
      <alignment horizontal="center"/>
    </xf>
    <xf numFmtId="0" fontId="4" fillId="0" borderId="3" xfId="0" applyNumberFormat="1" applyFont="1" applyBorder="1" applyAlignment="1">
      <alignment horizontal="center"/>
    </xf>
    <xf numFmtId="164" fontId="15" fillId="0" borderId="7" xfId="0" applyNumberFormat="1" applyFont="1" applyBorder="1" applyAlignment="1">
      <alignment horizontal="left"/>
    </xf>
    <xf numFmtId="0" fontId="4" fillId="0" borderId="9" xfId="0" applyFont="1" applyBorder="1"/>
    <xf numFmtId="164" fontId="4" fillId="0" borderId="9" xfId="0" applyNumberFormat="1" applyFont="1" applyBorder="1" applyAlignment="1">
      <alignment horizontal="center"/>
    </xf>
    <xf numFmtId="0" fontId="4" fillId="0" borderId="43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164" fontId="15" fillId="0" borderId="23" xfId="0" applyNumberFormat="1" applyFont="1" applyBorder="1" applyAlignment="1">
      <alignment horizontal="left"/>
    </xf>
    <xf numFmtId="0" fontId="4" fillId="0" borderId="24" xfId="0" applyFont="1" applyBorder="1"/>
    <xf numFmtId="0" fontId="4" fillId="0" borderId="25" xfId="0" applyFont="1" applyBorder="1"/>
    <xf numFmtId="164" fontId="4" fillId="0" borderId="25" xfId="0" applyNumberFormat="1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64" fontId="15" fillId="0" borderId="18" xfId="0" applyNumberFormat="1" applyFont="1" applyBorder="1" applyAlignment="1">
      <alignment horizontal="left"/>
    </xf>
    <xf numFmtId="164" fontId="15" fillId="0" borderId="19" xfId="0" applyNumberFormat="1" applyFont="1" applyBorder="1" applyAlignment="1">
      <alignment horizontal="left"/>
    </xf>
    <xf numFmtId="0" fontId="4" fillId="0" borderId="26" xfId="0" applyFont="1" applyBorder="1" applyAlignment="1">
      <alignment horizontal="center"/>
    </xf>
    <xf numFmtId="164" fontId="15" fillId="0" borderId="20" xfId="0" applyNumberFormat="1" applyFont="1" applyBorder="1" applyAlignment="1">
      <alignment horizontal="left"/>
    </xf>
    <xf numFmtId="164" fontId="15" fillId="0" borderId="22" xfId="0" applyNumberFormat="1" applyFont="1" applyBorder="1" applyAlignment="1">
      <alignment horizontal="left"/>
    </xf>
    <xf numFmtId="0" fontId="4" fillId="0" borderId="2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164" fontId="4" fillId="0" borderId="13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1" fontId="8" fillId="0" borderId="15" xfId="0" applyNumberFormat="1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0" borderId="0" xfId="0" applyNumberFormat="1" applyFont="1" applyBorder="1" applyAlignment="1">
      <alignment horizontal="right"/>
    </xf>
    <xf numFmtId="0" fontId="10" fillId="3" borderId="0" xfId="0" quotePrefix="1" applyNumberFormat="1" applyFont="1" applyFill="1" applyBorder="1" applyAlignment="1">
      <alignment horizontal="left"/>
    </xf>
    <xf numFmtId="0" fontId="9" fillId="3" borderId="0" xfId="0" applyNumberFormat="1" applyFont="1" applyFill="1" applyBorder="1" applyAlignment="1">
      <alignment horizontal="center"/>
    </xf>
    <xf numFmtId="0" fontId="9" fillId="0" borderId="3" xfId="0" applyNumberFormat="1" applyFont="1" applyBorder="1" applyAlignment="1">
      <alignment horizontal="right"/>
    </xf>
    <xf numFmtId="1" fontId="10" fillId="3" borderId="16" xfId="0" quotePrefix="1" applyNumberFormat="1" applyFont="1" applyFill="1" applyBorder="1" applyAlignment="1">
      <alignment horizontal="center"/>
    </xf>
    <xf numFmtId="0" fontId="17" fillId="0" borderId="2" xfId="0" applyFont="1" applyBorder="1" applyAlignment="1">
      <alignment horizontal="left"/>
    </xf>
    <xf numFmtId="164" fontId="9" fillId="0" borderId="9" xfId="0" applyNumberFormat="1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left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1" fontId="9" fillId="0" borderId="16" xfId="0" applyNumberFormat="1" applyFont="1" applyBorder="1" applyAlignment="1">
      <alignment horizontal="center"/>
    </xf>
    <xf numFmtId="0" fontId="9" fillId="0" borderId="25" xfId="0" applyFont="1" applyBorder="1"/>
    <xf numFmtId="164" fontId="8" fillId="0" borderId="26" xfId="0" applyNumberFormat="1" applyFont="1" applyBorder="1" applyAlignment="1">
      <alignment horizontal="left"/>
    </xf>
    <xf numFmtId="164" fontId="8" fillId="0" borderId="27" xfId="0" applyNumberFormat="1" applyFont="1" applyBorder="1" applyAlignment="1">
      <alignment horizontal="left"/>
    </xf>
    <xf numFmtId="0" fontId="1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" fontId="9" fillId="0" borderId="12" xfId="0" applyNumberFormat="1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1" fontId="13" fillId="0" borderId="13" xfId="0" applyNumberFormat="1" applyFont="1" applyBorder="1" applyAlignment="1">
      <alignment horizontal="center"/>
    </xf>
    <xf numFmtId="164" fontId="19" fillId="0" borderId="13" xfId="0" applyNumberFormat="1" applyFont="1" applyBorder="1" applyAlignment="1">
      <alignment horizontal="center"/>
    </xf>
    <xf numFmtId="164" fontId="9" fillId="0" borderId="13" xfId="0" quotePrefix="1" applyNumberFormat="1" applyFont="1" applyBorder="1" applyAlignment="1">
      <alignment horizontal="center"/>
    </xf>
    <xf numFmtId="1" fontId="9" fillId="0" borderId="13" xfId="0" applyNumberFormat="1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36" xfId="0" applyFont="1" applyBorder="1" applyAlignment="1">
      <alignment horizontal="center"/>
    </xf>
    <xf numFmtId="164" fontId="9" fillId="0" borderId="3" xfId="0" quotePrefix="1" applyNumberFormat="1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0" fontId="13" fillId="0" borderId="4" xfId="0" quotePrefix="1" applyFont="1" applyBorder="1" applyAlignment="1">
      <alignment horizontal="center"/>
    </xf>
    <xf numFmtId="164" fontId="13" fillId="0" borderId="4" xfId="0" quotePrefix="1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1" fontId="5" fillId="0" borderId="10" xfId="0" applyNumberFormat="1" applyFont="1" applyFill="1" applyBorder="1" applyAlignment="1">
      <alignment horizontal="center"/>
    </xf>
    <xf numFmtId="0" fontId="22" fillId="0" borderId="11" xfId="0" applyNumberFormat="1" applyFont="1" applyFill="1" applyBorder="1" applyAlignment="1">
      <alignment horizontal="left"/>
    </xf>
    <xf numFmtId="166" fontId="22" fillId="0" borderId="11" xfId="0" applyNumberFormat="1" applyFont="1" applyFill="1" applyBorder="1" applyAlignment="1">
      <alignment horizontal="left"/>
    </xf>
    <xf numFmtId="0" fontId="22" fillId="0" borderId="11" xfId="0" applyNumberFormat="1" applyFont="1" applyFill="1" applyBorder="1" applyAlignment="1">
      <alignment horizontal="center"/>
    </xf>
    <xf numFmtId="0" fontId="22" fillId="0" borderId="15" xfId="0" applyNumberFormat="1" applyFont="1" applyFill="1" applyBorder="1" applyAlignment="1">
      <alignment horizontal="center"/>
    </xf>
    <xf numFmtId="1" fontId="23" fillId="0" borderId="17" xfId="0" quotePrefix="1" applyNumberFormat="1" applyFont="1" applyFill="1" applyBorder="1" applyAlignment="1">
      <alignment horizontal="center"/>
    </xf>
    <xf numFmtId="1" fontId="23" fillId="0" borderId="0" xfId="0" quotePrefix="1" applyNumberFormat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1" fontId="5" fillId="0" borderId="17" xfId="0" applyNumberFormat="1" applyFont="1" applyFill="1" applyBorder="1" applyAlignment="1">
      <alignment horizontal="center"/>
    </xf>
    <xf numFmtId="1" fontId="5" fillId="0" borderId="0" xfId="0" applyNumberFormat="1" applyFont="1" applyFill="1" applyBorder="1" applyAlignment="1">
      <alignment horizontal="center"/>
    </xf>
    <xf numFmtId="166" fontId="24" fillId="0" borderId="0" xfId="0" applyNumberFormat="1" applyFont="1" applyFill="1" applyBorder="1" applyAlignment="1">
      <alignment horizontal="left"/>
    </xf>
    <xf numFmtId="2" fontId="5" fillId="0" borderId="0" xfId="0" applyNumberFormat="1" applyFont="1" applyBorder="1" applyAlignment="1">
      <alignment horizontal="center"/>
    </xf>
    <xf numFmtId="1" fontId="5" fillId="0" borderId="17" xfId="0" applyNumberFormat="1" applyFont="1" applyBorder="1" applyAlignment="1">
      <alignment horizontal="center"/>
    </xf>
    <xf numFmtId="0" fontId="5" fillId="0" borderId="68" xfId="0" applyNumberFormat="1" applyFont="1" applyBorder="1" applyAlignment="1">
      <alignment horizontal="right"/>
    </xf>
    <xf numFmtId="1" fontId="5" fillId="0" borderId="3" xfId="0" applyNumberFormat="1" applyFont="1" applyBorder="1" applyAlignment="1">
      <alignment horizontal="center"/>
    </xf>
    <xf numFmtId="1" fontId="5" fillId="0" borderId="4" xfId="0" applyNumberFormat="1" applyFont="1" applyFill="1" applyBorder="1" applyAlignment="1">
      <alignment horizontal="center"/>
    </xf>
    <xf numFmtId="166" fontId="5" fillId="0" borderId="4" xfId="0" applyNumberFormat="1" applyFont="1" applyFill="1" applyBorder="1" applyAlignment="1">
      <alignment horizontal="center"/>
    </xf>
    <xf numFmtId="2" fontId="5" fillId="0" borderId="4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1" fontId="5" fillId="0" borderId="39" xfId="0" applyNumberFormat="1" applyFont="1" applyBorder="1" applyAlignment="1">
      <alignment horizontal="center"/>
    </xf>
    <xf numFmtId="1" fontId="5" fillId="0" borderId="6" xfId="0" applyNumberFormat="1" applyFont="1" applyBorder="1" applyAlignment="1">
      <alignment horizontal="center"/>
    </xf>
    <xf numFmtId="166" fontId="5" fillId="0" borderId="6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164" fontId="5" fillId="0" borderId="61" xfId="0" applyNumberFormat="1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1" fontId="25" fillId="0" borderId="18" xfId="0" applyNumberFormat="1" applyFont="1" applyBorder="1" applyAlignment="1">
      <alignment horizontal="center"/>
    </xf>
    <xf numFmtId="1" fontId="25" fillId="0" borderId="1" xfId="0" applyNumberFormat="1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64" fontId="5" fillId="0" borderId="19" xfId="0" applyNumberFormat="1" applyFont="1" applyBorder="1" applyAlignment="1">
      <alignment horizontal="center"/>
    </xf>
    <xf numFmtId="1" fontId="5" fillId="0" borderId="20" xfId="0" applyNumberFormat="1" applyFont="1" applyBorder="1" applyAlignment="1">
      <alignment horizontal="center"/>
    </xf>
    <xf numFmtId="1" fontId="5" fillId="0" borderId="21" xfId="0" applyNumberFormat="1" applyFont="1" applyBorder="1" applyAlignment="1">
      <alignment horizontal="center"/>
    </xf>
    <xf numFmtId="166" fontId="5" fillId="0" borderId="21" xfId="0" applyNumberFormat="1" applyFont="1" applyBorder="1" applyAlignment="1">
      <alignment horizontal="center"/>
    </xf>
    <xf numFmtId="2" fontId="5" fillId="0" borderId="21" xfId="0" applyNumberFormat="1" applyFont="1" applyBorder="1" applyAlignment="1">
      <alignment horizontal="center"/>
    </xf>
    <xf numFmtId="164" fontId="5" fillId="0" borderId="22" xfId="0" applyNumberFormat="1" applyFont="1" applyBorder="1" applyAlignment="1">
      <alignment horizontal="center"/>
    </xf>
    <xf numFmtId="1" fontId="26" fillId="0" borderId="7" xfId="0" applyNumberFormat="1" applyFont="1" applyBorder="1" applyAlignment="1">
      <alignment horizontal="center"/>
    </xf>
    <xf numFmtId="1" fontId="26" fillId="0" borderId="9" xfId="0" applyNumberFormat="1" applyFont="1" applyBorder="1" applyAlignment="1">
      <alignment horizontal="center"/>
    </xf>
    <xf numFmtId="166" fontId="26" fillId="0" borderId="9" xfId="0" applyNumberFormat="1" applyFont="1" applyBorder="1" applyAlignment="1">
      <alignment horizontal="center"/>
    </xf>
    <xf numFmtId="2" fontId="26" fillId="0" borderId="9" xfId="0" applyNumberFormat="1" applyFont="1" applyBorder="1" applyAlignment="1">
      <alignment horizontal="center"/>
    </xf>
    <xf numFmtId="164" fontId="26" fillId="0" borderId="8" xfId="0" applyNumberFormat="1" applyFont="1" applyBorder="1" applyAlignment="1">
      <alignment horizontal="center"/>
    </xf>
    <xf numFmtId="1" fontId="5" fillId="0" borderId="39" xfId="0" applyNumberFormat="1" applyFont="1" applyFill="1" applyBorder="1" applyAlignment="1">
      <alignment horizontal="center"/>
    </xf>
    <xf numFmtId="164" fontId="5" fillId="0" borderId="54" xfId="0" applyNumberFormat="1" applyFont="1" applyBorder="1" applyAlignment="1">
      <alignment horizontal="center"/>
    </xf>
    <xf numFmtId="0" fontId="5" fillId="0" borderId="61" xfId="0" applyFont="1" applyFill="1" applyBorder="1" applyAlignment="1">
      <alignment horizontal="center"/>
    </xf>
    <xf numFmtId="0" fontId="5" fillId="0" borderId="64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1" fontId="5" fillId="0" borderId="18" xfId="0" applyNumberFormat="1" applyFont="1" applyFill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center"/>
    </xf>
    <xf numFmtId="1" fontId="5" fillId="0" borderId="20" xfId="0" applyNumberFormat="1" applyFont="1" applyFill="1" applyBorder="1" applyAlignment="1">
      <alignment horizontal="center"/>
    </xf>
    <xf numFmtId="164" fontId="5" fillId="0" borderId="21" xfId="0" applyNumberFormat="1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0" fillId="0" borderId="68" xfId="0" applyBorder="1" applyAlignment="1">
      <alignment horizontal="right"/>
    </xf>
    <xf numFmtId="0" fontId="0" fillId="0" borderId="3" xfId="0" applyBorder="1" applyAlignment="1">
      <alignment horizontal="right" indent="1"/>
    </xf>
    <xf numFmtId="0" fontId="9" fillId="0" borderId="7" xfId="0" applyNumberFormat="1" applyFont="1" applyBorder="1" applyAlignment="1">
      <alignment horizontal="right"/>
    </xf>
    <xf numFmtId="0" fontId="10" fillId="0" borderId="16" xfId="0" quotePrefix="1" applyNumberFormat="1" applyFont="1" applyFill="1" applyBorder="1" applyAlignment="1">
      <alignment horizontal="center"/>
    </xf>
    <xf numFmtId="0" fontId="9" fillId="0" borderId="16" xfId="0" applyNumberFormat="1" applyFont="1" applyFill="1" applyBorder="1" applyAlignment="1">
      <alignment horizontal="center"/>
    </xf>
    <xf numFmtId="164" fontId="8" fillId="0" borderId="49" xfId="0" applyNumberFormat="1" applyFont="1" applyBorder="1" applyAlignment="1">
      <alignment horizontal="left"/>
    </xf>
    <xf numFmtId="0" fontId="9" fillId="0" borderId="12" xfId="0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0" fontId="13" fillId="0" borderId="12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5" xfId="0" applyNumberFormat="1" applyFont="1" applyBorder="1" applyAlignment="1">
      <alignment horizontal="center"/>
    </xf>
    <xf numFmtId="0" fontId="9" fillId="0" borderId="26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164" fontId="9" fillId="0" borderId="14" xfId="0" applyNumberFormat="1" applyFont="1" applyBorder="1" applyAlignment="1">
      <alignment horizontal="center"/>
    </xf>
    <xf numFmtId="0" fontId="20" fillId="0" borderId="14" xfId="0" applyFont="1" applyBorder="1" applyAlignment="1">
      <alignment horizontal="center"/>
    </xf>
    <xf numFmtId="164" fontId="9" fillId="0" borderId="14" xfId="0" quotePrefix="1" applyNumberFormat="1" applyFont="1" applyBorder="1" applyAlignment="1">
      <alignment horizontal="center"/>
    </xf>
    <xf numFmtId="21" fontId="9" fillId="0" borderId="14" xfId="0" applyNumberFormat="1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27" xfId="0" applyNumberFormat="1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164" fontId="9" fillId="0" borderId="68" xfId="0" quotePrefix="1" applyNumberFormat="1" applyFont="1" applyBorder="1" applyAlignment="1">
      <alignment horizontal="center"/>
    </xf>
    <xf numFmtId="164" fontId="11" fillId="0" borderId="45" xfId="0" applyNumberFormat="1" applyFont="1" applyBorder="1" applyAlignment="1">
      <alignment horizontal="center"/>
    </xf>
    <xf numFmtId="0" fontId="13" fillId="0" borderId="45" xfId="0" quotePrefix="1" applyFont="1" applyBorder="1" applyAlignment="1">
      <alignment horizontal="center"/>
    </xf>
    <xf numFmtId="164" fontId="13" fillId="0" borderId="45" xfId="0" quotePrefix="1" applyNumberFormat="1" applyFont="1" applyBorder="1" applyAlignment="1">
      <alignment horizontal="center"/>
    </xf>
    <xf numFmtId="1" fontId="11" fillId="0" borderId="55" xfId="0" applyNumberFormat="1" applyFont="1" applyBorder="1" applyAlignment="1">
      <alignment horizontal="center"/>
    </xf>
    <xf numFmtId="2" fontId="22" fillId="0" borderId="7" xfId="0" applyNumberFormat="1" applyFont="1" applyFill="1" applyBorder="1" applyAlignment="1">
      <alignment horizontal="left"/>
    </xf>
    <xf numFmtId="165" fontId="5" fillId="0" borderId="9" xfId="0" applyNumberFormat="1" applyFont="1" applyFill="1" applyBorder="1" applyAlignment="1">
      <alignment horizontal="center"/>
    </xf>
    <xf numFmtId="0" fontId="5" fillId="0" borderId="9" xfId="0" applyFont="1" applyBorder="1"/>
    <xf numFmtId="0" fontId="5" fillId="0" borderId="9" xfId="0" applyFont="1" applyFill="1" applyBorder="1" applyAlignment="1">
      <alignment horizontal="center"/>
    </xf>
    <xf numFmtId="0" fontId="5" fillId="0" borderId="9" xfId="0" applyFont="1" applyFill="1" applyBorder="1"/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/>
    <xf numFmtId="0" fontId="5" fillId="0" borderId="11" xfId="0" quotePrefix="1" applyNumberFormat="1" applyFont="1" applyFill="1" applyBorder="1" applyAlignment="1">
      <alignment horizontal="center"/>
    </xf>
    <xf numFmtId="0" fontId="5" fillId="0" borderId="11" xfId="0" applyFont="1" applyBorder="1"/>
    <xf numFmtId="0" fontId="5" fillId="0" borderId="11" xfId="0" applyFont="1" applyFill="1" applyBorder="1" applyAlignment="1">
      <alignment horizontal="center"/>
    </xf>
    <xf numFmtId="0" fontId="5" fillId="0" borderId="11" xfId="0" applyFont="1" applyFill="1" applyBorder="1"/>
    <xf numFmtId="0" fontId="5" fillId="0" borderId="15" xfId="0" applyFont="1" applyFill="1" applyBorder="1"/>
    <xf numFmtId="0" fontId="5" fillId="0" borderId="0" xfId="0" applyNumberFormat="1" applyFont="1" applyFill="1" applyBorder="1" applyAlignment="1">
      <alignment horizontal="center"/>
    </xf>
    <xf numFmtId="0" fontId="5" fillId="0" borderId="0" xfId="0" applyFont="1" applyBorder="1"/>
    <xf numFmtId="0" fontId="5" fillId="0" borderId="16" xfId="0" applyFont="1" applyBorder="1"/>
    <xf numFmtId="0" fontId="5" fillId="0" borderId="57" xfId="0" applyNumberFormat="1" applyFont="1" applyFill="1" applyBorder="1" applyAlignment="1">
      <alignment horizontal="center"/>
    </xf>
    <xf numFmtId="2" fontId="5" fillId="0" borderId="57" xfId="0" applyNumberFormat="1" applyFont="1" applyFill="1" applyBorder="1" applyAlignment="1">
      <alignment horizontal="center"/>
    </xf>
    <xf numFmtId="0" fontId="5" fillId="0" borderId="57" xfId="0" applyFont="1" applyFill="1" applyBorder="1" applyAlignment="1">
      <alignment horizontal="center"/>
    </xf>
    <xf numFmtId="0" fontId="5" fillId="0" borderId="57" xfId="0" applyFont="1" applyFill="1" applyBorder="1"/>
    <xf numFmtId="0" fontId="5" fillId="0" borderId="43" xfId="0" applyFont="1" applyFill="1" applyBorder="1"/>
    <xf numFmtId="165" fontId="5" fillId="0" borderId="57" xfId="0" applyNumberFormat="1" applyFont="1" applyFill="1" applyBorder="1" applyAlignment="1">
      <alignment horizontal="center"/>
    </xf>
    <xf numFmtId="0" fontId="5" fillId="0" borderId="40" xfId="0" applyNumberFormat="1" applyFont="1" applyFill="1" applyBorder="1" applyAlignment="1">
      <alignment horizontal="center"/>
    </xf>
    <xf numFmtId="1" fontId="5" fillId="0" borderId="3" xfId="0" applyNumberFormat="1" applyFont="1" applyFill="1" applyBorder="1" applyAlignment="1">
      <alignment horizontal="center"/>
    </xf>
    <xf numFmtId="165" fontId="5" fillId="0" borderId="3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5" fillId="0" borderId="63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60" xfId="0" applyFont="1" applyFill="1" applyBorder="1" applyAlignment="1">
      <alignment horizontal="center"/>
    </xf>
    <xf numFmtId="165" fontId="5" fillId="0" borderId="39" xfId="0" applyNumberFormat="1" applyFont="1" applyFill="1" applyBorder="1" applyAlignment="1">
      <alignment horizontal="center"/>
    </xf>
    <xf numFmtId="2" fontId="5" fillId="0" borderId="6" xfId="0" applyNumberFormat="1" applyFont="1" applyFill="1" applyBorder="1" applyAlignment="1">
      <alignment horizontal="center"/>
    </xf>
    <xf numFmtId="0" fontId="5" fillId="0" borderId="39" xfId="0" applyFont="1" applyFill="1" applyBorder="1" applyAlignment="1">
      <alignment horizontal="center"/>
    </xf>
    <xf numFmtId="0" fontId="5" fillId="0" borderId="58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38" xfId="0" applyFont="1" applyFill="1" applyBorder="1" applyAlignment="1">
      <alignment horizontal="center"/>
    </xf>
    <xf numFmtId="165" fontId="5" fillId="0" borderId="18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5" fillId="0" borderId="59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165" fontId="5" fillId="0" borderId="50" xfId="0" applyNumberFormat="1" applyFont="1" applyFill="1" applyBorder="1" applyAlignment="1">
      <alignment horizontal="center"/>
    </xf>
    <xf numFmtId="2" fontId="5" fillId="0" borderId="51" xfId="0" applyNumberFormat="1" applyFont="1" applyFill="1" applyBorder="1" applyAlignment="1">
      <alignment horizontal="center"/>
    </xf>
    <xf numFmtId="0" fontId="5" fillId="0" borderId="52" xfId="0" applyFont="1" applyFill="1" applyBorder="1" applyAlignment="1">
      <alignment horizontal="center"/>
    </xf>
    <xf numFmtId="0" fontId="5" fillId="0" borderId="50" xfId="0" applyFont="1" applyFill="1" applyBorder="1" applyAlignment="1">
      <alignment horizontal="center"/>
    </xf>
    <xf numFmtId="0" fontId="5" fillId="0" borderId="69" xfId="0" applyFont="1" applyFill="1" applyBorder="1" applyAlignment="1">
      <alignment horizontal="center"/>
    </xf>
    <xf numFmtId="0" fontId="5" fillId="0" borderId="51" xfId="0" applyFont="1" applyFill="1" applyBorder="1" applyAlignment="1">
      <alignment horizontal="center"/>
    </xf>
    <xf numFmtId="1" fontId="26" fillId="0" borderId="0" xfId="0" applyNumberFormat="1" applyFont="1" applyFill="1" applyBorder="1" applyAlignment="1">
      <alignment horizontal="center"/>
    </xf>
    <xf numFmtId="165" fontId="5" fillId="0" borderId="7" xfId="0" applyNumberFormat="1" applyFont="1" applyFill="1" applyBorder="1" applyAlignment="1">
      <alignment horizontal="center"/>
    </xf>
    <xf numFmtId="2" fontId="5" fillId="0" borderId="9" xfId="0" applyNumberFormat="1" applyFont="1" applyFill="1" applyBorder="1" applyAlignment="1">
      <alignment horizontal="center"/>
    </xf>
    <xf numFmtId="0" fontId="5" fillId="0" borderId="38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5" fillId="0" borderId="42" xfId="0" applyNumberFormat="1" applyFont="1" applyFill="1" applyBorder="1" applyAlignment="1">
      <alignment horizontal="center"/>
    </xf>
    <xf numFmtId="164" fontId="5" fillId="0" borderId="20" xfId="0" applyNumberFormat="1" applyFont="1" applyFill="1" applyBorder="1" applyAlignment="1">
      <alignment horizontal="center"/>
    </xf>
    <xf numFmtId="2" fontId="5" fillId="0" borderId="21" xfId="0" applyNumberFormat="1" applyFont="1" applyFill="1" applyBorder="1" applyAlignment="1">
      <alignment horizontal="center"/>
    </xf>
    <xf numFmtId="1" fontId="5" fillId="0" borderId="23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2" fontId="5" fillId="0" borderId="44" xfId="0" applyNumberFormat="1" applyFont="1" applyFill="1" applyBorder="1" applyAlignment="1">
      <alignment horizontal="center"/>
    </xf>
    <xf numFmtId="0" fontId="5" fillId="0" borderId="24" xfId="0" applyFont="1" applyFill="1" applyBorder="1" applyAlignment="1">
      <alignment horizontal="center"/>
    </xf>
    <xf numFmtId="0" fontId="5" fillId="0" borderId="10" xfId="0" applyFont="1" applyFill="1" applyBorder="1"/>
    <xf numFmtId="2" fontId="22" fillId="0" borderId="17" xfId="0" applyNumberFormat="1" applyFont="1" applyFill="1" applyBorder="1" applyAlignment="1">
      <alignment horizontal="left"/>
    </xf>
    <xf numFmtId="0" fontId="5" fillId="0" borderId="37" xfId="0" applyFont="1" applyFill="1" applyBorder="1"/>
    <xf numFmtId="165" fontId="5" fillId="0" borderId="10" xfId="0" applyNumberFormat="1" applyFont="1" applyFill="1" applyBorder="1" applyAlignment="1">
      <alignment horizontal="center"/>
    </xf>
    <xf numFmtId="0" fontId="5" fillId="0" borderId="15" xfId="0" applyFont="1" applyFill="1" applyBorder="1" applyAlignment="1">
      <alignment horizontal="center"/>
    </xf>
    <xf numFmtId="0" fontId="5" fillId="0" borderId="37" xfId="0" applyFont="1" applyBorder="1"/>
    <xf numFmtId="0" fontId="5" fillId="0" borderId="43" xfId="0" applyFont="1" applyFill="1" applyBorder="1" applyAlignment="1">
      <alignment horizontal="center"/>
    </xf>
    <xf numFmtId="0" fontId="4" fillId="0" borderId="3" xfId="0" applyNumberFormat="1" applyFont="1" applyBorder="1" applyAlignment="1">
      <alignment horizontal="right"/>
    </xf>
    <xf numFmtId="164" fontId="15" fillId="0" borderId="10" xfId="0" applyNumberFormat="1" applyFont="1" applyBorder="1" applyAlignment="1">
      <alignment horizontal="left"/>
    </xf>
    <xf numFmtId="0" fontId="4" fillId="0" borderId="11" xfId="0" applyFont="1" applyBorder="1"/>
    <xf numFmtId="164" fontId="4" fillId="0" borderId="11" xfId="0" applyNumberFormat="1" applyFont="1" applyBorder="1" applyAlignment="1">
      <alignment horizontal="center"/>
    </xf>
    <xf numFmtId="0" fontId="4" fillId="0" borderId="16" xfId="0" applyNumberFormat="1" applyFont="1" applyBorder="1"/>
    <xf numFmtId="164" fontId="4" fillId="0" borderId="14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8" fillId="0" borderId="10" xfId="0" applyFont="1" applyBorder="1" applyAlignment="1"/>
    <xf numFmtId="0" fontId="8" fillId="0" borderId="11" xfId="0" applyFont="1" applyBorder="1" applyAlignment="1"/>
    <xf numFmtId="0" fontId="8" fillId="0" borderId="15" xfId="0" applyFont="1" applyBorder="1" applyAlignment="1"/>
    <xf numFmtId="0" fontId="9" fillId="0" borderId="16" xfId="0" quotePrefix="1" applyNumberFormat="1" applyFont="1" applyFill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0" fontId="9" fillId="0" borderId="16" xfId="0" applyNumberFormat="1" applyFont="1" applyBorder="1" applyAlignment="1">
      <alignment horizontal="center"/>
    </xf>
    <xf numFmtId="0" fontId="9" fillId="0" borderId="12" xfId="0" applyNumberFormat="1" applyFont="1" applyBorder="1" applyAlignment="1">
      <alignment horizontal="center"/>
    </xf>
    <xf numFmtId="0" fontId="9" fillId="0" borderId="13" xfId="0" applyNumberFormat="1" applyFont="1" applyBorder="1" applyAlignment="1">
      <alignment horizontal="center"/>
    </xf>
    <xf numFmtId="0" fontId="9" fillId="0" borderId="14" xfId="0" applyNumberFormat="1" applyFont="1" applyBorder="1" applyAlignment="1">
      <alignment horizontal="center"/>
    </xf>
    <xf numFmtId="164" fontId="9" fillId="0" borderId="0" xfId="0" quotePrefix="1" applyNumberFormat="1" applyFont="1" applyBorder="1" applyAlignment="1">
      <alignment horizontal="center"/>
    </xf>
    <xf numFmtId="164" fontId="11" fillId="0" borderId="0" xfId="0" applyNumberFormat="1" applyFont="1" applyBorder="1" applyAlignment="1">
      <alignment horizontal="center"/>
    </xf>
    <xf numFmtId="0" fontId="13" fillId="0" borderId="0" xfId="0" quotePrefix="1" applyFont="1" applyBorder="1" applyAlignment="1">
      <alignment horizontal="center"/>
    </xf>
    <xf numFmtId="164" fontId="11" fillId="0" borderId="16" xfId="0" applyNumberFormat="1" applyFont="1" applyBorder="1" applyAlignment="1">
      <alignment horizontal="center"/>
    </xf>
    <xf numFmtId="0" fontId="11" fillId="0" borderId="12" xfId="0" applyNumberFormat="1" applyFont="1" applyFill="1" applyBorder="1" applyAlignment="1">
      <alignment horizontal="center"/>
    </xf>
    <xf numFmtId="164" fontId="8" fillId="0" borderId="26" xfId="0" applyNumberFormat="1" applyFont="1" applyBorder="1" applyAlignment="1">
      <alignment horizontal="center"/>
    </xf>
    <xf numFmtId="164" fontId="8" fillId="0" borderId="27" xfId="0" applyNumberFormat="1" applyFont="1" applyBorder="1" applyAlignment="1">
      <alignment horizontal="center"/>
    </xf>
    <xf numFmtId="164" fontId="15" fillId="0" borderId="19" xfId="0" applyNumberFormat="1" applyFont="1" applyBorder="1" applyAlignment="1">
      <alignment horizontal="center"/>
    </xf>
    <xf numFmtId="164" fontId="15" fillId="0" borderId="22" xfId="0" applyNumberFormat="1" applyFont="1" applyBorder="1" applyAlignment="1">
      <alignment horizontal="center"/>
    </xf>
    <xf numFmtId="0" fontId="5" fillId="0" borderId="0" xfId="0" quotePrefix="1" applyNumberFormat="1" applyFont="1" applyFill="1" applyBorder="1" applyAlignment="1">
      <alignment horizontal="center"/>
    </xf>
    <xf numFmtId="165" fontId="5" fillId="0" borderId="17" xfId="0" applyNumberFormat="1" applyFont="1" applyFill="1" applyBorder="1" applyAlignment="1">
      <alignment horizontal="center"/>
    </xf>
    <xf numFmtId="0" fontId="5" fillId="0" borderId="0" xfId="0" applyFont="1" applyFill="1" applyBorder="1"/>
    <xf numFmtId="0" fontId="5" fillId="0" borderId="16" xfId="0" applyFont="1" applyFill="1" applyBorder="1"/>
    <xf numFmtId="1" fontId="22" fillId="0" borderId="7" xfId="0" applyNumberFormat="1" applyFont="1" applyFill="1" applyBorder="1" applyAlignment="1">
      <alignment horizontal="center"/>
    </xf>
    <xf numFmtId="2" fontId="22" fillId="0" borderId="9" xfId="0" applyNumberFormat="1" applyFont="1" applyFill="1" applyBorder="1" applyAlignment="1">
      <alignment horizontal="left"/>
    </xf>
    <xf numFmtId="0" fontId="4" fillId="0" borderId="10" xfId="0" applyFont="1" applyBorder="1" applyAlignment="1">
      <alignment horizontal="center"/>
    </xf>
    <xf numFmtId="0" fontId="4" fillId="0" borderId="11" xfId="0" applyNumberFormat="1" applyFont="1" applyBorder="1" applyAlignment="1">
      <alignment horizontal="center"/>
    </xf>
    <xf numFmtId="164" fontId="4" fillId="0" borderId="15" xfId="0" applyNumberFormat="1" applyFont="1" applyBorder="1" applyAlignment="1">
      <alignment horizontal="center"/>
    </xf>
    <xf numFmtId="0" fontId="29" fillId="0" borderId="61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/>
    </xf>
    <xf numFmtId="0" fontId="29" fillId="0" borderId="19" xfId="0" applyFont="1" applyFill="1" applyBorder="1" applyAlignment="1">
      <alignment horizontal="center"/>
    </xf>
    <xf numFmtId="0" fontId="29" fillId="0" borderId="52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/>
    </xf>
    <xf numFmtId="0" fontId="29" fillId="0" borderId="51" xfId="0" applyFont="1" applyFill="1" applyBorder="1" applyAlignment="1">
      <alignment horizontal="center"/>
    </xf>
    <xf numFmtId="0" fontId="29" fillId="0" borderId="50" xfId="0" applyFont="1" applyFill="1" applyBorder="1" applyAlignment="1">
      <alignment horizontal="center"/>
    </xf>
    <xf numFmtId="0" fontId="28" fillId="0" borderId="70" xfId="0" quotePrefix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0" fontId="27" fillId="0" borderId="3" xfId="0" applyFont="1" applyBorder="1" applyAlignment="1">
      <alignment horizontal="center"/>
    </xf>
    <xf numFmtId="0" fontId="27" fillId="0" borderId="4" xfId="0" applyFont="1" applyBorder="1" applyAlignment="1">
      <alignment horizontal="center"/>
    </xf>
    <xf numFmtId="164" fontId="27" fillId="0" borderId="4" xfId="0" applyNumberFormat="1" applyFont="1" applyBorder="1" applyAlignment="1">
      <alignment horizontal="center"/>
    </xf>
    <xf numFmtId="0" fontId="27" fillId="0" borderId="4" xfId="0" applyNumberFormat="1" applyFont="1" applyBorder="1" applyAlignment="1">
      <alignment horizontal="center"/>
    </xf>
    <xf numFmtId="164" fontId="27" fillId="0" borderId="5" xfId="0" applyNumberFormat="1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164" fontId="5" fillId="0" borderId="1" xfId="0" quotePrefix="1" applyNumberFormat="1" applyFont="1" applyFill="1" applyBorder="1" applyAlignment="1">
      <alignment horizontal="center"/>
    </xf>
    <xf numFmtId="0" fontId="5" fillId="0" borderId="44" xfId="0" applyNumberFormat="1" applyFont="1" applyFill="1" applyBorder="1" applyAlignment="1">
      <alignment horizontal="center"/>
    </xf>
    <xf numFmtId="164" fontId="5" fillId="0" borderId="44" xfId="0" applyNumberFormat="1" applyFont="1" applyBorder="1" applyAlignment="1">
      <alignment horizontal="center"/>
    </xf>
    <xf numFmtId="2" fontId="5" fillId="0" borderId="44" xfId="0" applyNumberFormat="1" applyFont="1" applyBorder="1" applyAlignment="1">
      <alignment horizontal="center"/>
    </xf>
    <xf numFmtId="0" fontId="5" fillId="0" borderId="21" xfId="0" applyNumberFormat="1" applyFont="1" applyFill="1" applyBorder="1" applyAlignment="1">
      <alignment horizontal="center"/>
    </xf>
    <xf numFmtId="0" fontId="5" fillId="0" borderId="21" xfId="0" applyFont="1" applyFill="1" applyBorder="1" applyAlignment="1">
      <alignment horizontal="center"/>
    </xf>
    <xf numFmtId="164" fontId="5" fillId="0" borderId="21" xfId="0" quotePrefix="1" applyNumberFormat="1" applyFont="1" applyFill="1" applyBorder="1" applyAlignment="1">
      <alignment horizontal="center"/>
    </xf>
    <xf numFmtId="164" fontId="5" fillId="0" borderId="6" xfId="0" quotePrefix="1" applyNumberFormat="1" applyFont="1" applyFill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1" fontId="5" fillId="0" borderId="17" xfId="0" quotePrefix="1" applyNumberFormat="1" applyFont="1" applyFill="1" applyBorder="1" applyAlignment="1">
      <alignment horizontal="center"/>
    </xf>
    <xf numFmtId="1" fontId="5" fillId="0" borderId="37" xfId="0" applyNumberFormat="1" applyFont="1" applyFill="1" applyBorder="1" applyAlignment="1">
      <alignment horizontal="center"/>
    </xf>
    <xf numFmtId="1" fontId="26" fillId="0" borderId="17" xfId="0" applyNumberFormat="1" applyFont="1" applyFill="1" applyBorder="1" applyAlignment="1">
      <alignment horizontal="center"/>
    </xf>
    <xf numFmtId="164" fontId="5" fillId="4" borderId="6" xfId="0" quotePrefix="1" applyNumberFormat="1" applyFont="1" applyFill="1" applyBorder="1" applyAlignment="1">
      <alignment horizontal="center"/>
    </xf>
    <xf numFmtId="164" fontId="5" fillId="4" borderId="1" xfId="0" quotePrefix="1" applyNumberFormat="1" applyFont="1" applyFill="1" applyBorder="1" applyAlignment="1">
      <alignment horizontal="center"/>
    </xf>
    <xf numFmtId="0" fontId="5" fillId="0" borderId="6" xfId="0" applyNumberFormat="1" applyFont="1" applyFill="1" applyBorder="1" applyAlignment="1">
      <alignment horizontal="center"/>
    </xf>
    <xf numFmtId="164" fontId="5" fillId="0" borderId="6" xfId="0" applyNumberFormat="1" applyFont="1" applyBorder="1" applyAlignment="1">
      <alignment horizontal="center"/>
    </xf>
    <xf numFmtId="164" fontId="5" fillId="4" borderId="21" xfId="0" quotePrefix="1" applyNumberFormat="1" applyFont="1" applyFill="1" applyBorder="1" applyAlignment="1">
      <alignment horizontal="center"/>
    </xf>
    <xf numFmtId="1" fontId="4" fillId="0" borderId="23" xfId="0" quotePrefix="1" applyNumberFormat="1" applyFont="1" applyBorder="1" applyAlignment="1">
      <alignment horizontal="center"/>
    </xf>
    <xf numFmtId="1" fontId="4" fillId="0" borderId="39" xfId="0" applyNumberFormat="1" applyFont="1" applyBorder="1" applyAlignment="1">
      <alignment horizontal="center"/>
    </xf>
    <xf numFmtId="0" fontId="5" fillId="0" borderId="60" xfId="0" applyNumberFormat="1" applyFont="1" applyFill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31" fillId="0" borderId="52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5" fillId="0" borderId="19" xfId="0" applyFont="1" applyFill="1" applyBorder="1" applyAlignment="1">
      <alignment horizontal="center"/>
    </xf>
    <xf numFmtId="0" fontId="5" fillId="0" borderId="44" xfId="0" applyFont="1" applyFill="1" applyBorder="1" applyAlignment="1">
      <alignment horizontal="center"/>
    </xf>
    <xf numFmtId="164" fontId="5" fillId="0" borderId="44" xfId="0" quotePrefix="1" applyNumberFormat="1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164" fontId="9" fillId="0" borderId="6" xfId="0" applyNumberFormat="1" applyFont="1" applyBorder="1" applyAlignment="1">
      <alignment horizontal="center"/>
    </xf>
    <xf numFmtId="0" fontId="31" fillId="0" borderId="51" xfId="0" applyFont="1" applyFill="1" applyBorder="1" applyAlignment="1">
      <alignment horizontal="center"/>
    </xf>
    <xf numFmtId="0" fontId="31" fillId="0" borderId="4" xfId="0" applyFont="1" applyFill="1" applyBorder="1" applyAlignment="1">
      <alignment horizontal="center"/>
    </xf>
    <xf numFmtId="0" fontId="31" fillId="0" borderId="5" xfId="0" applyFont="1" applyFill="1" applyBorder="1" applyAlignment="1">
      <alignment horizontal="center"/>
    </xf>
    <xf numFmtId="0" fontId="25" fillId="0" borderId="63" xfId="0" applyFont="1" applyFill="1" applyBorder="1" applyAlignment="1">
      <alignment horizontal="center"/>
    </xf>
    <xf numFmtId="0" fontId="0" fillId="0" borderId="11" xfId="0" applyBorder="1"/>
    <xf numFmtId="0" fontId="0" fillId="0" borderId="16" xfId="0" applyBorder="1"/>
    <xf numFmtId="1" fontId="5" fillId="0" borderId="10" xfId="0" quotePrefix="1" applyNumberFormat="1" applyFont="1" applyFill="1" applyBorder="1" applyAlignment="1">
      <alignment horizontal="center"/>
    </xf>
    <xf numFmtId="2" fontId="22" fillId="0" borderId="17" xfId="0" applyNumberFormat="1" applyFont="1" applyFill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0" xfId="0" applyFont="1" applyBorder="1"/>
    <xf numFmtId="0" fontId="0" fillId="0" borderId="15" xfId="0" applyBorder="1"/>
    <xf numFmtId="0" fontId="0" fillId="0" borderId="17" xfId="0" applyBorder="1"/>
    <xf numFmtId="0" fontId="0" fillId="0" borderId="0" xfId="0" applyBorder="1"/>
    <xf numFmtId="0" fontId="2" fillId="0" borderId="17" xfId="0" applyFont="1" applyBorder="1"/>
    <xf numFmtId="14" fontId="0" fillId="2" borderId="71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1" fontId="0" fillId="2" borderId="39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1" xfId="0" applyFill="1" applyBorder="1" applyProtection="1"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1" fontId="0" fillId="2" borderId="20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horizontal="center"/>
      <protection locked="0"/>
    </xf>
    <xf numFmtId="0" fontId="0" fillId="2" borderId="22" xfId="0" applyFill="1" applyBorder="1" applyProtection="1">
      <protection locked="0"/>
    </xf>
    <xf numFmtId="0" fontId="33" fillId="0" borderId="0" xfId="0" applyFont="1" applyBorder="1"/>
    <xf numFmtId="0" fontId="0" fillId="0" borderId="0" xfId="0" applyFont="1" applyBorder="1"/>
    <xf numFmtId="14" fontId="4" fillId="5" borderId="8" xfId="0" quotePrefix="1" applyNumberFormat="1" applyFont="1" applyFill="1" applyBorder="1" applyAlignment="1" applyProtection="1">
      <alignment horizontal="center"/>
      <protection locked="0"/>
    </xf>
    <xf numFmtId="0" fontId="4" fillId="5" borderId="26" xfId="0" applyFont="1" applyFill="1" applyBorder="1" applyProtection="1">
      <protection locked="0"/>
    </xf>
    <xf numFmtId="0" fontId="4" fillId="5" borderId="27" xfId="0" applyNumberFormat="1" applyFont="1" applyFill="1" applyBorder="1" applyAlignment="1" applyProtection="1">
      <alignment horizontal="center"/>
      <protection locked="0"/>
    </xf>
    <xf numFmtId="164" fontId="4" fillId="5" borderId="44" xfId="0" applyNumberFormat="1" applyFont="1" applyFill="1" applyBorder="1" applyAlignment="1" applyProtection="1">
      <alignment horizontal="center"/>
      <protection locked="0"/>
    </xf>
    <xf numFmtId="0" fontId="4" fillId="5" borderId="27" xfId="0" applyFont="1" applyFill="1" applyBorder="1" applyProtection="1">
      <protection locked="0"/>
    </xf>
    <xf numFmtId="164" fontId="4" fillId="5" borderId="26" xfId="0" applyNumberFormat="1" applyFont="1" applyFill="1" applyBorder="1" applyAlignment="1" applyProtection="1">
      <alignment horizontal="center"/>
      <protection locked="0"/>
    </xf>
    <xf numFmtId="164" fontId="4" fillId="5" borderId="1" xfId="0" applyNumberFormat="1" applyFont="1" applyFill="1" applyBorder="1" applyAlignment="1" applyProtection="1">
      <alignment horizontal="center"/>
      <protection locked="0"/>
    </xf>
    <xf numFmtId="164" fontId="4" fillId="5" borderId="21" xfId="0" applyNumberFormat="1" applyFont="1" applyFill="1" applyBorder="1" applyAlignment="1" applyProtection="1">
      <alignment horizontal="center"/>
      <protection locked="0"/>
    </xf>
    <xf numFmtId="164" fontId="4" fillId="5" borderId="24" xfId="0" applyNumberFormat="1" applyFont="1" applyFill="1" applyBorder="1" applyAlignment="1" applyProtection="1">
      <alignment horizontal="center"/>
      <protection locked="0"/>
    </xf>
    <xf numFmtId="164" fontId="4" fillId="5" borderId="19" xfId="0" applyNumberFormat="1" applyFont="1" applyFill="1" applyBorder="1" applyAlignment="1" applyProtection="1">
      <alignment horizontal="center"/>
      <protection locked="0"/>
    </xf>
    <xf numFmtId="164" fontId="4" fillId="5" borderId="22" xfId="0" applyNumberFormat="1" applyFont="1" applyFill="1" applyBorder="1" applyAlignment="1" applyProtection="1">
      <alignment horizontal="center"/>
      <protection locked="0"/>
    </xf>
    <xf numFmtId="0" fontId="9" fillId="6" borderId="23" xfId="0" applyFont="1" applyFill="1" applyBorder="1" applyAlignment="1" applyProtection="1">
      <alignment horizontal="center"/>
      <protection locked="0"/>
    </xf>
    <xf numFmtId="0" fontId="9" fillId="6" borderId="18" xfId="0" applyFont="1" applyFill="1" applyBorder="1" applyAlignment="1" applyProtection="1">
      <alignment horizontal="center"/>
      <protection locked="0"/>
    </xf>
    <xf numFmtId="0" fontId="9" fillId="6" borderId="20" xfId="0" applyFont="1" applyFill="1" applyBorder="1" applyAlignment="1" applyProtection="1">
      <alignment horizontal="center"/>
      <protection locked="0"/>
    </xf>
    <xf numFmtId="164" fontId="9" fillId="6" borderId="44" xfId="0" applyNumberFormat="1" applyFont="1" applyFill="1" applyBorder="1" applyAlignment="1" applyProtection="1">
      <alignment horizontal="center"/>
      <protection locked="0"/>
    </xf>
    <xf numFmtId="164" fontId="9" fillId="6" borderId="1" xfId="0" applyNumberFormat="1" applyFont="1" applyFill="1" applyBorder="1" applyAlignment="1" applyProtection="1">
      <alignment horizontal="center"/>
      <protection locked="0"/>
    </xf>
    <xf numFmtId="164" fontId="9" fillId="6" borderId="21" xfId="0" applyNumberFormat="1" applyFont="1" applyFill="1" applyBorder="1" applyAlignment="1" applyProtection="1">
      <alignment horizontal="center"/>
      <protection locked="0"/>
    </xf>
    <xf numFmtId="21" fontId="9" fillId="6" borderId="44" xfId="0" applyNumberFormat="1" applyFont="1" applyFill="1" applyBorder="1" applyAlignment="1" applyProtection="1">
      <alignment horizontal="center"/>
      <protection locked="0"/>
    </xf>
    <xf numFmtId="0" fontId="9" fillId="6" borderId="1" xfId="0" applyFont="1" applyFill="1" applyBorder="1" applyAlignment="1" applyProtection="1">
      <alignment horizontal="center"/>
      <protection locked="0"/>
    </xf>
    <xf numFmtId="0" fontId="9" fillId="6" borderId="21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1" fontId="9" fillId="6" borderId="24" xfId="0" applyNumberFormat="1" applyFont="1" applyFill="1" applyBorder="1" applyAlignment="1" applyProtection="1">
      <alignment horizontal="center"/>
      <protection locked="0"/>
    </xf>
    <xf numFmtId="1" fontId="9" fillId="6" borderId="19" xfId="0" applyNumberFormat="1" applyFont="1" applyFill="1" applyBorder="1" applyAlignment="1" applyProtection="1">
      <alignment horizontal="center"/>
      <protection locked="0"/>
    </xf>
    <xf numFmtId="1" fontId="9" fillId="6" borderId="22" xfId="0" applyNumberFormat="1" applyFont="1" applyFill="1" applyBorder="1" applyAlignment="1" applyProtection="1">
      <alignment horizontal="center"/>
      <protection locked="0"/>
    </xf>
    <xf numFmtId="0" fontId="4" fillId="5" borderId="27" xfId="0" applyFont="1" applyFill="1" applyBorder="1" applyAlignment="1" applyProtection="1">
      <alignment horizontal="center"/>
      <protection locked="0"/>
    </xf>
    <xf numFmtId="164" fontId="4" fillId="5" borderId="6" xfId="0" applyNumberFormat="1" applyFont="1" applyFill="1" applyBorder="1" applyAlignment="1" applyProtection="1">
      <alignment horizontal="center"/>
      <protection locked="0"/>
    </xf>
    <xf numFmtId="164" fontId="4" fillId="5" borderId="61" xfId="0" applyNumberFormat="1" applyFont="1" applyFill="1" applyBorder="1" applyAlignment="1" applyProtection="1">
      <alignment horizontal="center"/>
      <protection locked="0"/>
    </xf>
    <xf numFmtId="0" fontId="4" fillId="5" borderId="26" xfId="0" applyFont="1" applyFill="1" applyBorder="1" applyAlignment="1" applyProtection="1">
      <alignment horizontal="center"/>
      <protection locked="0"/>
    </xf>
    <xf numFmtId="21" fontId="9" fillId="6" borderId="1" xfId="0" applyNumberFormat="1" applyFont="1" applyFill="1" applyBorder="1" applyAlignment="1" applyProtection="1">
      <alignment horizontal="center"/>
      <protection locked="0"/>
    </xf>
    <xf numFmtId="21" fontId="9" fillId="6" borderId="21" xfId="0" applyNumberFormat="1" applyFont="1" applyFill="1" applyBorder="1" applyAlignment="1" applyProtection="1">
      <alignment horizontal="center"/>
      <protection locked="0"/>
    </xf>
    <xf numFmtId="0" fontId="9" fillId="6" borderId="24" xfId="0" applyNumberFormat="1" applyFont="1" applyFill="1" applyBorder="1" applyAlignment="1" applyProtection="1">
      <alignment horizontal="center"/>
      <protection locked="0"/>
    </xf>
    <xf numFmtId="0" fontId="9" fillId="6" borderId="19" xfId="0" applyNumberFormat="1" applyFont="1" applyFill="1" applyBorder="1" applyAlignment="1" applyProtection="1">
      <alignment horizontal="center"/>
      <protection locked="0"/>
    </xf>
    <xf numFmtId="0" fontId="9" fillId="6" borderId="22" xfId="0" applyNumberFormat="1" applyFont="1" applyFill="1" applyBorder="1" applyAlignment="1" applyProtection="1">
      <alignment horizontal="center"/>
      <protection locked="0"/>
    </xf>
    <xf numFmtId="0" fontId="9" fillId="6" borderId="2" xfId="0" applyNumberFormat="1" applyFont="1" applyFill="1" applyBorder="1" applyAlignment="1" applyProtection="1">
      <alignment horizontal="center"/>
      <protection locked="0"/>
    </xf>
    <xf numFmtId="164" fontId="8" fillId="4" borderId="26" xfId="0" applyNumberFormat="1" applyFont="1" applyFill="1" applyBorder="1" applyAlignment="1">
      <alignment horizontal="left"/>
    </xf>
    <xf numFmtId="0" fontId="9" fillId="6" borderId="2" xfId="0" applyFont="1" applyFill="1" applyBorder="1" applyAlignment="1" applyProtection="1">
      <alignment horizontal="center"/>
      <protection locked="0"/>
    </xf>
    <xf numFmtId="1" fontId="26" fillId="0" borderId="10" xfId="0" applyNumberFormat="1" applyFont="1" applyFill="1" applyBorder="1" applyAlignment="1">
      <alignment horizontal="center"/>
    </xf>
    <xf numFmtId="1" fontId="26" fillId="0" borderId="11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4" fillId="0" borderId="18" xfId="0" applyFont="1" applyBorder="1" applyAlignment="1" applyProtection="1">
      <alignment horizontal="center"/>
      <protection locked="0"/>
    </xf>
    <xf numFmtId="0" fontId="9" fillId="0" borderId="6" xfId="0" applyFont="1" applyBorder="1" applyAlignment="1">
      <alignment horizontal="center"/>
    </xf>
    <xf numFmtId="0" fontId="9" fillId="6" borderId="39" xfId="0" applyFont="1" applyFill="1" applyBorder="1" applyAlignment="1" applyProtection="1">
      <alignment horizontal="center"/>
      <protection locked="0"/>
    </xf>
    <xf numFmtId="164" fontId="9" fillId="6" borderId="6" xfId="0" applyNumberFormat="1" applyFont="1" applyFill="1" applyBorder="1" applyAlignment="1" applyProtection="1">
      <alignment horizontal="center"/>
      <protection locked="0"/>
    </xf>
    <xf numFmtId="21" fontId="9" fillId="6" borderId="6" xfId="0" applyNumberFormat="1" applyFont="1" applyFill="1" applyBorder="1" applyAlignment="1" applyProtection="1">
      <alignment horizontal="center"/>
      <protection locked="0"/>
    </xf>
    <xf numFmtId="0" fontId="9" fillId="6" borderId="61" xfId="0" applyNumberFormat="1" applyFont="1" applyFill="1" applyBorder="1" applyAlignment="1" applyProtection="1">
      <alignment horizontal="center"/>
      <protection locked="0"/>
    </xf>
    <xf numFmtId="0" fontId="9" fillId="6" borderId="29" xfId="0" applyNumberFormat="1" applyFont="1" applyFill="1" applyBorder="1" applyAlignment="1" applyProtection="1">
      <alignment horizontal="center"/>
      <protection locked="0"/>
    </xf>
    <xf numFmtId="1" fontId="9" fillId="6" borderId="23" xfId="0" applyNumberFormat="1" applyFont="1" applyFill="1" applyBorder="1" applyAlignment="1" applyProtection="1">
      <alignment horizontal="center"/>
      <protection locked="0"/>
    </xf>
    <xf numFmtId="1" fontId="9" fillId="6" borderId="18" xfId="0" applyNumberFormat="1" applyFont="1" applyFill="1" applyBorder="1" applyAlignment="1" applyProtection="1">
      <alignment horizontal="center"/>
      <protection locked="0"/>
    </xf>
    <xf numFmtId="1" fontId="9" fillId="6" borderId="20" xfId="0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4" fillId="3" borderId="18" xfId="0" applyFont="1" applyFill="1" applyBorder="1" applyAlignment="1" applyProtection="1">
      <alignment horizontal="center"/>
    </xf>
    <xf numFmtId="2" fontId="22" fillId="0" borderId="0" xfId="0" applyNumberFormat="1" applyFont="1" applyFill="1" applyBorder="1" applyAlignment="1">
      <alignment horizontal="left"/>
    </xf>
    <xf numFmtId="0" fontId="0" fillId="0" borderId="0" xfId="0" applyFill="1" applyBorder="1"/>
    <xf numFmtId="1" fontId="5" fillId="0" borderId="0" xfId="0" quotePrefix="1" applyNumberFormat="1" applyFont="1" applyFill="1" applyBorder="1" applyAlignment="1">
      <alignment horizontal="center"/>
    </xf>
    <xf numFmtId="0" fontId="25" fillId="0" borderId="0" xfId="0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/>
    </xf>
    <xf numFmtId="0" fontId="29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/>
    </xf>
    <xf numFmtId="1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5" fillId="0" borderId="0" xfId="0" quotePrefix="1" applyNumberFormat="1" applyFont="1" applyFill="1" applyBorder="1" applyAlignment="1">
      <alignment horizontal="center"/>
    </xf>
    <xf numFmtId="21" fontId="9" fillId="0" borderId="17" xfId="0" applyNumberFormat="1" applyFont="1" applyBorder="1" applyAlignment="1">
      <alignment horizontal="center"/>
    </xf>
    <xf numFmtId="164" fontId="13" fillId="0" borderId="41" xfId="0" quotePrefix="1" applyNumberFormat="1" applyFont="1" applyBorder="1" applyAlignment="1">
      <alignment horizontal="center"/>
    </xf>
    <xf numFmtId="21" fontId="19" fillId="0" borderId="14" xfId="0" applyNumberFormat="1" applyFont="1" applyBorder="1" applyAlignment="1">
      <alignment horizontal="center"/>
    </xf>
    <xf numFmtId="0" fontId="9" fillId="6" borderId="32" xfId="0" applyNumberFormat="1" applyFont="1" applyFill="1" applyBorder="1" applyAlignment="1" applyProtection="1">
      <alignment horizontal="center"/>
      <protection locked="0"/>
    </xf>
    <xf numFmtId="0" fontId="9" fillId="6" borderId="31" xfId="0" applyNumberFormat="1" applyFont="1" applyFill="1" applyBorder="1" applyAlignment="1" applyProtection="1">
      <alignment horizontal="center"/>
      <protection locked="0"/>
    </xf>
    <xf numFmtId="0" fontId="4" fillId="0" borderId="18" xfId="0" applyFont="1" applyFill="1" applyBorder="1" applyAlignment="1" applyProtection="1">
      <alignment horizontal="center"/>
    </xf>
    <xf numFmtId="0" fontId="4" fillId="0" borderId="20" xfId="0" applyFont="1" applyFill="1" applyBorder="1" applyAlignment="1" applyProtection="1">
      <alignment horizontal="center"/>
    </xf>
    <xf numFmtId="164" fontId="9" fillId="0" borderId="21" xfId="0" applyNumberFormat="1" applyFont="1" applyBorder="1" applyAlignment="1" applyProtection="1">
      <alignment horizontal="center"/>
    </xf>
    <xf numFmtId="0" fontId="27" fillId="0" borderId="53" xfId="0" applyFont="1" applyBorder="1" applyAlignment="1">
      <alignment horizontal="center"/>
    </xf>
    <xf numFmtId="164" fontId="27" fillId="0" borderId="54" xfId="0" applyNumberFormat="1" applyFont="1" applyBorder="1" applyAlignment="1">
      <alignment horizontal="center"/>
    </xf>
    <xf numFmtId="0" fontId="27" fillId="0" borderId="54" xfId="0" applyNumberFormat="1" applyFont="1" applyBorder="1" applyAlignment="1">
      <alignment horizontal="center"/>
    </xf>
    <xf numFmtId="164" fontId="27" fillId="0" borderId="55" xfId="0" applyNumberFormat="1" applyFont="1" applyBorder="1" applyAlignment="1">
      <alignment horizontal="center"/>
    </xf>
    <xf numFmtId="0" fontId="27" fillId="0" borderId="54" xfId="0" applyFont="1" applyBorder="1" applyAlignment="1">
      <alignment horizontal="center"/>
    </xf>
    <xf numFmtId="0" fontId="34" fillId="0" borderId="54" xfId="0" applyFont="1" applyBorder="1" applyAlignment="1">
      <alignment horizontal="center"/>
    </xf>
    <xf numFmtId="0" fontId="27" fillId="0" borderId="36" xfId="0" applyFont="1" applyBorder="1" applyAlignment="1">
      <alignment horizontal="center"/>
    </xf>
    <xf numFmtId="1" fontId="27" fillId="0" borderId="16" xfId="0" applyNumberFormat="1" applyFont="1" applyBorder="1" applyAlignment="1">
      <alignment horizontal="center"/>
    </xf>
    <xf numFmtId="1" fontId="27" fillId="0" borderId="3" xfId="0" applyNumberFormat="1" applyFont="1" applyBorder="1" applyAlignment="1">
      <alignment horizontal="center"/>
    </xf>
    <xf numFmtId="1" fontId="27" fillId="0" borderId="4" xfId="0" applyNumberFormat="1" applyFont="1" applyBorder="1" applyAlignment="1">
      <alignment horizontal="center"/>
    </xf>
    <xf numFmtId="166" fontId="27" fillId="0" borderId="4" xfId="0" applyNumberFormat="1" applyFont="1" applyBorder="1" applyAlignment="1">
      <alignment horizontal="center"/>
    </xf>
    <xf numFmtId="2" fontId="27" fillId="0" borderId="4" xfId="0" applyNumberFormat="1" applyFont="1" applyBorder="1" applyAlignment="1">
      <alignment horizontal="center"/>
    </xf>
    <xf numFmtId="0" fontId="27" fillId="0" borderId="5" xfId="0" applyFont="1" applyBorder="1" applyAlignment="1">
      <alignment horizontal="center"/>
    </xf>
    <xf numFmtId="0" fontId="27" fillId="0" borderId="2" xfId="0" applyNumberFormat="1" applyFont="1" applyBorder="1" applyAlignment="1">
      <alignment horizontal="center"/>
    </xf>
    <xf numFmtId="1" fontId="27" fillId="0" borderId="3" xfId="0" applyNumberFormat="1" applyFont="1" applyFill="1" applyBorder="1" applyAlignment="1">
      <alignment horizontal="center"/>
    </xf>
    <xf numFmtId="0" fontId="27" fillId="0" borderId="36" xfId="0" applyNumberFormat="1" applyFont="1" applyFill="1" applyBorder="1" applyAlignment="1">
      <alignment horizontal="center"/>
    </xf>
    <xf numFmtId="165" fontId="27" fillId="0" borderId="3" xfId="0" applyNumberFormat="1" applyFont="1" applyFill="1" applyBorder="1" applyAlignment="1">
      <alignment horizontal="center"/>
    </xf>
    <xf numFmtId="2" fontId="27" fillId="0" borderId="4" xfId="0" applyNumberFormat="1" applyFont="1" applyFill="1" applyBorder="1" applyAlignment="1">
      <alignment horizontal="center"/>
    </xf>
    <xf numFmtId="0" fontId="27" fillId="0" borderId="5" xfId="0" applyFont="1" applyFill="1" applyBorder="1" applyAlignment="1">
      <alignment horizontal="center"/>
    </xf>
    <xf numFmtId="0" fontId="27" fillId="0" borderId="68" xfId="0" applyFont="1" applyFill="1" applyBorder="1" applyAlignment="1">
      <alignment horizontal="center"/>
    </xf>
    <xf numFmtId="0" fontId="27" fillId="0" borderId="70" xfId="0" quotePrefix="1" applyFont="1" applyFill="1" applyBorder="1" applyAlignment="1">
      <alignment horizontal="center"/>
    </xf>
    <xf numFmtId="0" fontId="27" fillId="0" borderId="45" xfId="0" applyFont="1" applyFill="1" applyBorder="1" applyAlignment="1">
      <alignment horizontal="center"/>
    </xf>
    <xf numFmtId="0" fontId="27" fillId="0" borderId="71" xfId="0" applyFont="1" applyFill="1" applyBorder="1" applyAlignment="1">
      <alignment horizontal="center"/>
    </xf>
    <xf numFmtId="0" fontId="27" fillId="0" borderId="68" xfId="0" applyFont="1" applyBorder="1" applyAlignment="1">
      <alignment horizontal="center"/>
    </xf>
    <xf numFmtId="0" fontId="27" fillId="0" borderId="45" xfId="0" applyFont="1" applyBorder="1" applyAlignment="1">
      <alignment horizontal="center"/>
    </xf>
    <xf numFmtId="164" fontId="27" fillId="0" borderId="45" xfId="0" applyNumberFormat="1" applyFont="1" applyBorder="1" applyAlignment="1">
      <alignment horizontal="center"/>
    </xf>
    <xf numFmtId="164" fontId="27" fillId="0" borderId="71" xfId="0" applyNumberFormat="1" applyFont="1" applyBorder="1" applyAlignment="1">
      <alignment horizontal="center"/>
    </xf>
    <xf numFmtId="0" fontId="27" fillId="0" borderId="12" xfId="0" applyNumberFormat="1" applyFont="1" applyFill="1" applyBorder="1" applyAlignment="1">
      <alignment horizontal="center"/>
    </xf>
    <xf numFmtId="1" fontId="27" fillId="0" borderId="68" xfId="0" applyNumberFormat="1" applyFont="1" applyFill="1" applyBorder="1" applyAlignment="1">
      <alignment horizontal="center"/>
    </xf>
    <xf numFmtId="0" fontId="27" fillId="0" borderId="67" xfId="0" applyNumberFormat="1" applyFont="1" applyFill="1" applyBorder="1" applyAlignment="1">
      <alignment horizontal="center"/>
    </xf>
    <xf numFmtId="165" fontId="35" fillId="0" borderId="68" xfId="0" applyNumberFormat="1" applyFont="1" applyFill="1" applyBorder="1" applyAlignment="1">
      <alignment horizontal="center"/>
    </xf>
    <xf numFmtId="2" fontId="27" fillId="0" borderId="45" xfId="0" applyNumberFormat="1" applyFont="1" applyFill="1" applyBorder="1" applyAlignment="1">
      <alignment horizontal="center"/>
    </xf>
    <xf numFmtId="0" fontId="35" fillId="0" borderId="68" xfId="0" applyFont="1" applyFill="1" applyBorder="1" applyAlignment="1">
      <alignment horizontal="center"/>
    </xf>
    <xf numFmtId="0" fontId="35" fillId="0" borderId="3" xfId="0" applyFont="1" applyFill="1" applyBorder="1" applyAlignment="1">
      <alignment horizontal="center"/>
    </xf>
    <xf numFmtId="0" fontId="27" fillId="0" borderId="4" xfId="0" quotePrefix="1" applyFont="1" applyFill="1" applyBorder="1" applyAlignment="1">
      <alignment horizontal="center"/>
    </xf>
    <xf numFmtId="165" fontId="35" fillId="0" borderId="3" xfId="0" applyNumberFormat="1" applyFont="1" applyFill="1" applyBorder="1" applyAlignment="1">
      <alignment horizontal="center"/>
    </xf>
    <xf numFmtId="0" fontId="27" fillId="0" borderId="63" xfId="0" quotePrefix="1" applyFont="1" applyFill="1" applyBorder="1" applyAlignment="1">
      <alignment horizontal="center"/>
    </xf>
    <xf numFmtId="0" fontId="27" fillId="0" borderId="4" xfId="0" applyFont="1" applyFill="1" applyBorder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64" fontId="9" fillId="6" borderId="1" xfId="0" quotePrefix="1" applyNumberFormat="1" applyFont="1" applyFill="1" applyBorder="1" applyAlignment="1" applyProtection="1">
      <alignment horizontal="center"/>
      <protection locked="0"/>
    </xf>
    <xf numFmtId="14" fontId="0" fillId="0" borderId="0" xfId="0" applyNumberFormat="1"/>
    <xf numFmtId="21" fontId="9" fillId="6" borderId="1" xfId="0" quotePrefix="1" applyNumberFormat="1" applyFont="1" applyFill="1" applyBorder="1" applyAlignment="1" applyProtection="1">
      <alignment horizontal="center"/>
      <protection locked="0"/>
    </xf>
    <xf numFmtId="0" fontId="32" fillId="2" borderId="12" xfId="0" applyFont="1" applyFill="1" applyBorder="1" applyAlignment="1" applyProtection="1">
      <alignment horizontal="center"/>
      <protection locked="0"/>
    </xf>
    <xf numFmtId="0" fontId="32" fillId="2" borderId="14" xfId="0" applyFont="1" applyFill="1" applyBorder="1" applyAlignment="1" applyProtection="1">
      <alignment horizontal="center"/>
      <protection locked="0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14" fontId="9" fillId="6" borderId="36" xfId="0" quotePrefix="1" applyNumberFormat="1" applyFont="1" applyFill="1" applyBorder="1" applyAlignment="1" applyProtection="1">
      <alignment horizontal="center"/>
      <protection locked="0"/>
    </xf>
    <xf numFmtId="14" fontId="9" fillId="6" borderId="9" xfId="0" quotePrefix="1" applyNumberFormat="1" applyFont="1" applyFill="1" applyBorder="1" applyAlignment="1" applyProtection="1">
      <alignment horizontal="center"/>
      <protection locked="0"/>
    </xf>
    <xf numFmtId="14" fontId="9" fillId="6" borderId="8" xfId="0" quotePrefix="1" applyNumberFormat="1" applyFont="1" applyFill="1" applyBorder="1" applyAlignment="1" applyProtection="1">
      <alignment horizontal="center"/>
      <protection locked="0"/>
    </xf>
    <xf numFmtId="0" fontId="9" fillId="0" borderId="33" xfId="0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164" fontId="9" fillId="0" borderId="33" xfId="0" applyNumberFormat="1" applyFont="1" applyBorder="1" applyAlignment="1">
      <alignment horizontal="center"/>
    </xf>
    <xf numFmtId="164" fontId="9" fillId="0" borderId="32" xfId="0" applyNumberFormat="1" applyFont="1" applyBorder="1" applyAlignment="1">
      <alignment horizontal="center"/>
    </xf>
    <xf numFmtId="14" fontId="5" fillId="4" borderId="36" xfId="0" quotePrefix="1" applyNumberFormat="1" applyFont="1" applyFill="1" applyBorder="1" applyAlignment="1">
      <alignment horizontal="center"/>
    </xf>
    <xf numFmtId="14" fontId="5" fillId="4" borderId="9" xfId="0" quotePrefix="1" applyNumberFormat="1" applyFont="1" applyFill="1" applyBorder="1" applyAlignment="1">
      <alignment horizontal="center"/>
    </xf>
    <xf numFmtId="14" fontId="5" fillId="4" borderId="8" xfId="0" quotePrefix="1" applyNumberFormat="1" applyFont="1" applyFill="1" applyBorder="1" applyAlignment="1">
      <alignment horizontal="center"/>
    </xf>
    <xf numFmtId="0" fontId="9" fillId="6" borderId="35" xfId="0" applyNumberFormat="1" applyFont="1" applyFill="1" applyBorder="1" applyAlignment="1" applyProtection="1">
      <alignment horizontal="center"/>
      <protection locked="0"/>
    </xf>
    <xf numFmtId="0" fontId="9" fillId="6" borderId="29" xfId="0" applyNumberFormat="1" applyFont="1" applyFill="1" applyBorder="1" applyAlignment="1" applyProtection="1">
      <alignment horizontal="center"/>
      <protection locked="0"/>
    </xf>
    <xf numFmtId="0" fontId="9" fillId="6" borderId="34" xfId="0" applyFont="1" applyFill="1" applyBorder="1" applyAlignment="1" applyProtection="1">
      <alignment horizontal="center"/>
      <protection locked="0"/>
    </xf>
    <xf numFmtId="0" fontId="9" fillId="6" borderId="31" xfId="0" applyFont="1" applyFill="1" applyBorder="1" applyAlignment="1" applyProtection="1">
      <alignment horizontal="center"/>
      <protection locked="0"/>
    </xf>
    <xf numFmtId="0" fontId="9" fillId="0" borderId="35" xfId="0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34" xfId="0" applyFont="1" applyBorder="1" applyAlignment="1">
      <alignment horizontal="center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/>
    </xf>
    <xf numFmtId="14" fontId="9" fillId="6" borderId="7" xfId="0" quotePrefix="1" applyNumberFormat="1" applyFont="1" applyFill="1" applyBorder="1" applyAlignment="1" applyProtection="1">
      <alignment horizontal="center"/>
      <protection locked="0"/>
    </xf>
    <xf numFmtId="0" fontId="9" fillId="6" borderId="9" xfId="0" quotePrefix="1" applyNumberFormat="1" applyFont="1" applyFill="1" applyBorder="1" applyAlignment="1" applyProtection="1">
      <alignment horizontal="center"/>
      <protection locked="0"/>
    </xf>
    <xf numFmtId="0" fontId="9" fillId="6" borderId="8" xfId="0" quotePrefix="1" applyNumberFormat="1" applyFont="1" applyFill="1" applyBorder="1" applyAlignment="1" applyProtection="1">
      <alignment horizontal="center"/>
      <protection locked="0"/>
    </xf>
    <xf numFmtId="14" fontId="5" fillId="0" borderId="62" xfId="0" quotePrefix="1" applyNumberFormat="1" applyFont="1" applyFill="1" applyBorder="1" applyAlignment="1">
      <alignment horizontal="center"/>
    </xf>
    <xf numFmtId="14" fontId="5" fillId="0" borderId="57" xfId="0" quotePrefix="1" applyNumberFormat="1" applyFont="1" applyFill="1" applyBorder="1" applyAlignment="1">
      <alignment horizontal="center"/>
    </xf>
    <xf numFmtId="0" fontId="5" fillId="0" borderId="57" xfId="0" quotePrefix="1" applyNumberFormat="1" applyFont="1" applyFill="1" applyBorder="1" applyAlignment="1">
      <alignment horizontal="center"/>
    </xf>
    <xf numFmtId="0" fontId="5" fillId="0" borderId="43" xfId="0" quotePrefix="1" applyNumberFormat="1" applyFont="1" applyFill="1" applyBorder="1" applyAlignment="1">
      <alignment horizontal="center"/>
    </xf>
    <xf numFmtId="0" fontId="9" fillId="0" borderId="64" xfId="0" applyFont="1" applyBorder="1" applyAlignment="1">
      <alignment horizontal="center"/>
    </xf>
    <xf numFmtId="0" fontId="9" fillId="6" borderId="56" xfId="0" applyNumberFormat="1" applyFont="1" applyFill="1" applyBorder="1" applyAlignment="1" applyProtection="1">
      <alignment horizontal="center"/>
      <protection locked="0"/>
    </xf>
    <xf numFmtId="0" fontId="9" fillId="6" borderId="65" xfId="0" applyNumberFormat="1" applyFont="1" applyFill="1" applyBorder="1" applyAlignment="1" applyProtection="1">
      <alignment horizontal="center"/>
      <protection locked="0"/>
    </xf>
    <xf numFmtId="0" fontId="9" fillId="0" borderId="56" xfId="0" applyFont="1" applyBorder="1" applyAlignment="1">
      <alignment horizontal="center"/>
    </xf>
    <xf numFmtId="0" fontId="9" fillId="0" borderId="65" xfId="0" applyFont="1" applyBorder="1" applyAlignment="1">
      <alignment horizontal="center"/>
    </xf>
    <xf numFmtId="0" fontId="9" fillId="0" borderId="28" xfId="0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7" fillId="0" borderId="8" xfId="0" applyFont="1" applyBorder="1" applyAlignment="1">
      <alignment horizontal="center"/>
    </xf>
    <xf numFmtId="2" fontId="22" fillId="0" borderId="0" xfId="0" applyNumberFormat="1" applyFont="1" applyFill="1" applyBorder="1" applyAlignment="1">
      <alignment horizontal="center"/>
    </xf>
    <xf numFmtId="2" fontId="22" fillId="0" borderId="16" xfId="0" applyNumberFormat="1" applyFont="1" applyFill="1" applyBorder="1" applyAlignment="1">
      <alignment horizontal="center"/>
    </xf>
    <xf numFmtId="2" fontId="22" fillId="0" borderId="17" xfId="0" applyNumberFormat="1" applyFont="1" applyFill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8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14" fontId="5" fillId="0" borderId="0" xfId="0" quotePrefix="1" applyNumberFormat="1" applyFont="1" applyFill="1" applyBorder="1" applyAlignment="1">
      <alignment horizontal="center"/>
    </xf>
    <xf numFmtId="0" fontId="5" fillId="0" borderId="0" xfId="0" quotePrefix="1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FF"/>
      <color rgb="FFFFFFCC"/>
      <color rgb="FFFEE2E2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01B79-71C0-49EA-A292-CEF24AD121FF}">
  <dimension ref="A1:D44"/>
  <sheetViews>
    <sheetView topLeftCell="A22" zoomScale="102" workbookViewId="0">
      <selection activeCell="B24" sqref="B24"/>
    </sheetView>
  </sheetViews>
  <sheetFormatPr defaultRowHeight="14.4" x14ac:dyDescent="0.3"/>
  <cols>
    <col min="2" max="2" width="25.77734375" customWidth="1"/>
    <col min="3" max="3" width="21" customWidth="1"/>
    <col min="4" max="4" width="32.88671875" customWidth="1"/>
  </cols>
  <sheetData>
    <row r="1" spans="1:4" ht="30.6" customHeight="1" x14ac:dyDescent="0.5">
      <c r="A1" s="347" t="s">
        <v>9</v>
      </c>
      <c r="B1" s="335"/>
      <c r="C1" s="335"/>
      <c r="D1" s="348"/>
    </row>
    <row r="2" spans="1:4" ht="15" thickBot="1" x14ac:dyDescent="0.35">
      <c r="A2" s="349"/>
      <c r="B2" s="350"/>
      <c r="C2" s="350"/>
      <c r="D2" s="336"/>
    </row>
    <row r="3" spans="1:4" ht="15" thickBot="1" x14ac:dyDescent="0.35">
      <c r="A3" s="349"/>
      <c r="B3" s="484">
        <v>2020</v>
      </c>
      <c r="C3" s="158" t="s">
        <v>119</v>
      </c>
      <c r="D3" s="352">
        <v>44003</v>
      </c>
    </row>
    <row r="4" spans="1:4" ht="15" thickBot="1" x14ac:dyDescent="0.35">
      <c r="A4" s="349"/>
      <c r="B4" s="485"/>
      <c r="C4" s="159" t="s">
        <v>120</v>
      </c>
      <c r="D4" s="353" t="s">
        <v>26</v>
      </c>
    </row>
    <row r="5" spans="1:4" ht="15.6" x14ac:dyDescent="0.3">
      <c r="A5" s="351" t="s">
        <v>311</v>
      </c>
      <c r="B5" s="350"/>
      <c r="C5" s="350"/>
      <c r="D5" s="336"/>
    </row>
    <row r="6" spans="1:4" x14ac:dyDescent="0.3">
      <c r="A6" s="367" t="s">
        <v>312</v>
      </c>
      <c r="B6" s="366"/>
      <c r="C6" s="350"/>
      <c r="D6" s="336"/>
    </row>
    <row r="7" spans="1:4" x14ac:dyDescent="0.3">
      <c r="A7" s="367" t="s">
        <v>313</v>
      </c>
      <c r="B7" s="366"/>
      <c r="C7" s="350"/>
      <c r="D7" s="336"/>
    </row>
    <row r="8" spans="1:4" x14ac:dyDescent="0.3">
      <c r="A8" s="367" t="s">
        <v>338</v>
      </c>
      <c r="B8" s="366"/>
      <c r="C8" s="350"/>
      <c r="D8" s="336"/>
    </row>
    <row r="9" spans="1:4" x14ac:dyDescent="0.3">
      <c r="A9" s="367" t="s">
        <v>314</v>
      </c>
      <c r="B9" s="366"/>
      <c r="C9" s="350"/>
      <c r="D9" s="336"/>
    </row>
    <row r="10" spans="1:4" ht="15" thickBot="1" x14ac:dyDescent="0.35">
      <c r="A10" s="367" t="s">
        <v>315</v>
      </c>
      <c r="B10" s="366"/>
      <c r="C10" s="350"/>
      <c r="D10" s="336"/>
    </row>
    <row r="11" spans="1:4" ht="27.6" customHeight="1" thickBot="1" x14ac:dyDescent="0.35">
      <c r="A11" s="1" t="s">
        <v>0</v>
      </c>
      <c r="B11" s="2" t="s">
        <v>1</v>
      </c>
      <c r="C11" s="2" t="s">
        <v>8</v>
      </c>
      <c r="D11" s="3" t="s">
        <v>2</v>
      </c>
    </row>
    <row r="12" spans="1:4" x14ac:dyDescent="0.3">
      <c r="A12" s="354">
        <v>1</v>
      </c>
      <c r="B12" s="355" t="s">
        <v>28</v>
      </c>
      <c r="C12" s="356" t="s">
        <v>304</v>
      </c>
      <c r="D12" s="357" t="s">
        <v>29</v>
      </c>
    </row>
    <row r="13" spans="1:4" x14ac:dyDescent="0.3">
      <c r="A13" s="358">
        <v>2</v>
      </c>
      <c r="B13" s="359" t="s">
        <v>331</v>
      </c>
      <c r="C13" s="360" t="s">
        <v>332</v>
      </c>
      <c r="D13" s="361" t="s">
        <v>328</v>
      </c>
    </row>
    <row r="14" spans="1:4" x14ac:dyDescent="0.3">
      <c r="A14" s="358">
        <v>3</v>
      </c>
      <c r="B14" s="359" t="s">
        <v>27</v>
      </c>
      <c r="C14" s="360" t="s">
        <v>303</v>
      </c>
      <c r="D14" s="361" t="s">
        <v>30</v>
      </c>
    </row>
    <row r="15" spans="1:4" x14ac:dyDescent="0.3">
      <c r="A15" s="358">
        <v>4</v>
      </c>
      <c r="B15" s="359" t="s">
        <v>36</v>
      </c>
      <c r="C15" s="360" t="s">
        <v>308</v>
      </c>
      <c r="D15" s="361" t="s">
        <v>32</v>
      </c>
    </row>
    <row r="16" spans="1:4" x14ac:dyDescent="0.3">
      <c r="A16" s="358">
        <v>5</v>
      </c>
      <c r="B16" s="359" t="s">
        <v>17</v>
      </c>
      <c r="C16" s="360" t="s">
        <v>298</v>
      </c>
      <c r="D16" s="361" t="s">
        <v>18</v>
      </c>
    </row>
    <row r="17" spans="1:4" x14ac:dyDescent="0.3">
      <c r="A17" s="358">
        <v>6</v>
      </c>
      <c r="B17" s="359" t="s">
        <v>25</v>
      </c>
      <c r="C17" s="360" t="s">
        <v>302</v>
      </c>
      <c r="D17" s="361" t="s">
        <v>26</v>
      </c>
    </row>
    <row r="18" spans="1:4" x14ac:dyDescent="0.3">
      <c r="A18" s="354">
        <v>7</v>
      </c>
      <c r="B18" s="359" t="s">
        <v>329</v>
      </c>
      <c r="C18" s="360" t="s">
        <v>340</v>
      </c>
      <c r="D18" s="361" t="s">
        <v>330</v>
      </c>
    </row>
    <row r="19" spans="1:4" x14ac:dyDescent="0.3">
      <c r="A19" s="358">
        <v>8</v>
      </c>
      <c r="B19" s="359" t="s">
        <v>38</v>
      </c>
      <c r="C19" s="360" t="s">
        <v>310</v>
      </c>
      <c r="D19" s="361" t="s">
        <v>39</v>
      </c>
    </row>
    <row r="20" spans="1:4" x14ac:dyDescent="0.3">
      <c r="A20" s="358">
        <v>9</v>
      </c>
      <c r="B20" s="359" t="s">
        <v>33</v>
      </c>
      <c r="C20" s="360" t="s">
        <v>306</v>
      </c>
      <c r="D20" s="361" t="s">
        <v>34</v>
      </c>
    </row>
    <row r="21" spans="1:4" x14ac:dyDescent="0.3">
      <c r="A21" s="358">
        <v>10</v>
      </c>
      <c r="B21" s="359" t="s">
        <v>15</v>
      </c>
      <c r="C21" s="360" t="s">
        <v>297</v>
      </c>
      <c r="D21" s="361" t="s">
        <v>16</v>
      </c>
    </row>
    <row r="22" spans="1:4" x14ac:dyDescent="0.3">
      <c r="A22" s="358">
        <v>11</v>
      </c>
      <c r="B22" s="359" t="s">
        <v>326</v>
      </c>
      <c r="C22" s="360" t="s">
        <v>327</v>
      </c>
      <c r="D22" s="361" t="s">
        <v>328</v>
      </c>
    </row>
    <row r="23" spans="1:4" x14ac:dyDescent="0.3">
      <c r="A23" s="358">
        <v>12</v>
      </c>
      <c r="B23" s="359" t="s">
        <v>367</v>
      </c>
      <c r="C23" s="360" t="s">
        <v>336</v>
      </c>
      <c r="D23" s="361" t="s">
        <v>18</v>
      </c>
    </row>
    <row r="24" spans="1:4" x14ac:dyDescent="0.3">
      <c r="A24" s="354">
        <v>13</v>
      </c>
      <c r="B24" s="359" t="s">
        <v>333</v>
      </c>
      <c r="C24" s="360" t="s">
        <v>341</v>
      </c>
      <c r="D24" s="361" t="s">
        <v>16</v>
      </c>
    </row>
    <row r="25" spans="1:4" x14ac:dyDescent="0.3">
      <c r="A25" s="358">
        <v>14</v>
      </c>
      <c r="B25" s="359" t="s">
        <v>31</v>
      </c>
      <c r="C25" s="360" t="s">
        <v>305</v>
      </c>
      <c r="D25" s="361" t="s">
        <v>32</v>
      </c>
    </row>
    <row r="26" spans="1:4" x14ac:dyDescent="0.3">
      <c r="A26" s="358">
        <v>15</v>
      </c>
      <c r="B26" s="359" t="s">
        <v>19</v>
      </c>
      <c r="C26" s="360" t="s">
        <v>299</v>
      </c>
      <c r="D26" s="361" t="s">
        <v>20</v>
      </c>
    </row>
    <row r="27" spans="1:4" x14ac:dyDescent="0.3">
      <c r="A27" s="358">
        <v>16</v>
      </c>
      <c r="B27" s="359" t="s">
        <v>37</v>
      </c>
      <c r="C27" s="360" t="s">
        <v>309</v>
      </c>
      <c r="D27" s="361" t="s">
        <v>22</v>
      </c>
    </row>
    <row r="28" spans="1:4" x14ac:dyDescent="0.3">
      <c r="A28" s="358">
        <v>17</v>
      </c>
      <c r="B28" s="359" t="s">
        <v>21</v>
      </c>
      <c r="C28" s="360" t="s">
        <v>300</v>
      </c>
      <c r="D28" s="361" t="s">
        <v>22</v>
      </c>
    </row>
    <row r="29" spans="1:4" x14ac:dyDescent="0.3">
      <c r="A29" s="358">
        <v>18</v>
      </c>
      <c r="B29" s="359" t="s">
        <v>334</v>
      </c>
      <c r="C29" s="360" t="s">
        <v>339</v>
      </c>
      <c r="D29" s="361" t="s">
        <v>337</v>
      </c>
    </row>
    <row r="30" spans="1:4" x14ac:dyDescent="0.3">
      <c r="A30" s="354">
        <v>19</v>
      </c>
      <c r="B30" s="359" t="s">
        <v>23</v>
      </c>
      <c r="C30" s="360" t="s">
        <v>301</v>
      </c>
      <c r="D30" s="361" t="s">
        <v>24</v>
      </c>
    </row>
    <row r="31" spans="1:4" x14ac:dyDescent="0.3">
      <c r="A31" s="358">
        <v>20</v>
      </c>
      <c r="B31" s="359" t="s">
        <v>35</v>
      </c>
      <c r="C31" s="360" t="s">
        <v>307</v>
      </c>
      <c r="D31" s="361" t="s">
        <v>26</v>
      </c>
    </row>
    <row r="32" spans="1:4" x14ac:dyDescent="0.3">
      <c r="A32" s="358" t="s">
        <v>346</v>
      </c>
      <c r="B32" s="359" t="s">
        <v>342</v>
      </c>
      <c r="C32" s="360" t="s">
        <v>343</v>
      </c>
      <c r="D32" s="361"/>
    </row>
    <row r="33" spans="1:4" x14ac:dyDescent="0.3">
      <c r="A33" s="358" t="s">
        <v>347</v>
      </c>
      <c r="B33" s="359" t="s">
        <v>344</v>
      </c>
      <c r="C33" s="360" t="s">
        <v>345</v>
      </c>
      <c r="D33" s="361"/>
    </row>
    <row r="34" spans="1:4" x14ac:dyDescent="0.3">
      <c r="A34" s="358" t="s">
        <v>348</v>
      </c>
      <c r="B34" s="359" t="s">
        <v>324</v>
      </c>
      <c r="C34" s="360" t="s">
        <v>325</v>
      </c>
      <c r="D34" s="361"/>
    </row>
    <row r="35" spans="1:4" x14ac:dyDescent="0.3">
      <c r="A35" s="358"/>
      <c r="B35" s="359"/>
      <c r="C35" s="360"/>
      <c r="D35" s="361"/>
    </row>
    <row r="36" spans="1:4" x14ac:dyDescent="0.3">
      <c r="A36" s="354"/>
      <c r="B36" s="359"/>
      <c r="C36" s="360"/>
      <c r="D36" s="361"/>
    </row>
    <row r="37" spans="1:4" x14ac:dyDescent="0.3">
      <c r="A37" s="358"/>
      <c r="B37" s="359"/>
      <c r="C37" s="360"/>
      <c r="D37" s="361"/>
    </row>
    <row r="38" spans="1:4" x14ac:dyDescent="0.3">
      <c r="A38" s="358"/>
      <c r="B38" s="359"/>
      <c r="C38" s="360"/>
      <c r="D38" s="361"/>
    </row>
    <row r="39" spans="1:4" x14ac:dyDescent="0.3">
      <c r="A39" s="358"/>
      <c r="B39" s="359"/>
      <c r="C39" s="360"/>
      <c r="D39" s="361"/>
    </row>
    <row r="40" spans="1:4" x14ac:dyDescent="0.3">
      <c r="A40" s="358"/>
      <c r="B40" s="359"/>
      <c r="C40" s="360"/>
      <c r="D40" s="361"/>
    </row>
    <row r="41" spans="1:4" x14ac:dyDescent="0.3">
      <c r="A41" s="358"/>
      <c r="B41" s="359"/>
      <c r="C41" s="360"/>
      <c r="D41" s="361"/>
    </row>
    <row r="42" spans="1:4" x14ac:dyDescent="0.3">
      <c r="A42" s="354"/>
      <c r="B42" s="359"/>
      <c r="C42" s="360"/>
      <c r="D42" s="361"/>
    </row>
    <row r="43" spans="1:4" x14ac:dyDescent="0.3">
      <c r="A43" s="358"/>
      <c r="B43" s="359"/>
      <c r="C43" s="360"/>
      <c r="D43" s="361"/>
    </row>
    <row r="44" spans="1:4" ht="15" thickBot="1" x14ac:dyDescent="0.35">
      <c r="A44" s="362"/>
      <c r="B44" s="363"/>
      <c r="C44" s="364"/>
      <c r="D44" s="365"/>
    </row>
  </sheetData>
  <sheetProtection algorithmName="SHA-512" hashValue="TIN9IoXamMFRBg99wP3IDIm3kkwvYdsJqJCTiCGASewPdWURfvJdL1xSXiJzOSjdHkbmUvVfk0xAluhiqxy02g==" saltValue="OF0AKIjiABs/s/PMsAP1fQ==" spinCount="100000" sheet="1" objects="1" scenarios="1"/>
  <sortState xmlns:xlrd2="http://schemas.microsoft.com/office/spreadsheetml/2017/richdata2" ref="A12:D31">
    <sortCondition ref="A12:A31"/>
  </sortState>
  <mergeCells count="1">
    <mergeCell ref="B3:B4"/>
  </mergeCells>
  <printOptions gridLines="1"/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C5C883-8DDE-4C78-BFDF-6449EB985655}">
  <dimension ref="A1:AD44"/>
  <sheetViews>
    <sheetView tabSelected="1" topLeftCell="J1" workbookViewId="0">
      <selection activeCell="AD17" sqref="AD17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1.7773437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6.44140625" customWidth="1"/>
    <col min="26" max="26" width="17.109375" customWidth="1"/>
    <col min="27" max="27" width="9.5546875" bestFit="1" customWidth="1"/>
    <col min="30" max="30" width="10.21875" customWidth="1"/>
  </cols>
  <sheetData>
    <row r="1" spans="1:30" ht="18.600000000000001" thickBot="1" x14ac:dyDescent="0.4">
      <c r="A1" s="488" t="s">
        <v>202</v>
      </c>
      <c r="B1" s="489"/>
      <c r="C1" s="489"/>
      <c r="D1" s="489"/>
      <c r="E1" s="490"/>
      <c r="F1" s="258" t="s">
        <v>205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211</v>
      </c>
      <c r="R1" s="184"/>
      <c r="S1" s="185"/>
      <c r="T1" s="186"/>
      <c r="U1" s="187"/>
      <c r="V1" s="187"/>
      <c r="W1" s="186"/>
      <c r="X1" s="189"/>
      <c r="Z1" t="s">
        <v>368</v>
      </c>
    </row>
    <row r="2" spans="1:30" ht="15" thickBot="1" x14ac:dyDescent="0.35">
      <c r="A2" s="32"/>
      <c r="B2" s="33"/>
      <c r="C2" s="34"/>
      <c r="D2" s="249" t="s">
        <v>53</v>
      </c>
      <c r="E2" s="368">
        <v>44006</v>
      </c>
      <c r="F2" s="66"/>
      <c r="G2" s="67"/>
      <c r="H2" s="68"/>
      <c r="I2" s="69"/>
      <c r="J2" s="69"/>
      <c r="K2" s="70" t="s">
        <v>53</v>
      </c>
      <c r="L2" s="493">
        <v>44006</v>
      </c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</row>
    <row r="3" spans="1:30" ht="18.600000000000001" thickBot="1" x14ac:dyDescent="0.4">
      <c r="A3" s="250" t="s">
        <v>203</v>
      </c>
      <c r="B3" s="251"/>
      <c r="C3" s="252"/>
      <c r="D3" s="253"/>
      <c r="E3" s="52" t="s">
        <v>42</v>
      </c>
      <c r="F3" s="66"/>
      <c r="G3" s="526" t="s">
        <v>206</v>
      </c>
      <c r="H3" s="527"/>
      <c r="I3" s="527"/>
      <c r="J3" s="528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210</v>
      </c>
      <c r="S3" s="529"/>
      <c r="T3" s="530"/>
      <c r="U3" s="529" t="s">
        <v>212</v>
      </c>
      <c r="V3" s="529"/>
      <c r="W3" s="529"/>
      <c r="X3" s="530"/>
      <c r="AD3" s="482">
        <v>44006</v>
      </c>
    </row>
    <row r="4" spans="1:30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30" ht="18.600000000000001" thickBot="1" x14ac:dyDescent="0.4">
      <c r="A5" s="46"/>
      <c r="B5" s="274" t="s">
        <v>111</v>
      </c>
      <c r="C5" s="395" t="s">
        <v>365</v>
      </c>
      <c r="D5" s="373" t="s">
        <v>366</v>
      </c>
      <c r="E5" s="48" t="s">
        <v>204</v>
      </c>
      <c r="F5" s="66"/>
      <c r="G5" s="272" t="s">
        <v>107</v>
      </c>
      <c r="H5" s="505" t="s">
        <v>365</v>
      </c>
      <c r="I5" s="506"/>
      <c r="J5" s="505" t="s">
        <v>366</v>
      </c>
      <c r="K5" s="506"/>
      <c r="L5" s="532" t="s">
        <v>207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42179</v>
      </c>
      <c r="V5" s="517"/>
      <c r="W5" s="518"/>
      <c r="X5" s="519"/>
    </row>
    <row r="6" spans="1:30" ht="18.600000000000001" thickBot="1" x14ac:dyDescent="0.4">
      <c r="A6" s="49"/>
      <c r="B6" s="275" t="s">
        <v>113</v>
      </c>
      <c r="C6" s="392">
        <v>78170</v>
      </c>
      <c r="D6" s="370">
        <v>78234</v>
      </c>
      <c r="E6" s="51">
        <f>(D6-C6)</f>
        <v>64</v>
      </c>
      <c r="F6" s="66"/>
      <c r="G6" s="273" t="s">
        <v>108</v>
      </c>
      <c r="H6" s="503">
        <v>78170</v>
      </c>
      <c r="I6" s="504"/>
      <c r="J6" s="503">
        <v>78234</v>
      </c>
      <c r="K6" s="504"/>
      <c r="L6" s="507">
        <f>(J6-H6)</f>
        <v>64</v>
      </c>
      <c r="M6" s="525"/>
      <c r="N6" s="509"/>
      <c r="O6" s="263"/>
      <c r="P6" s="205" t="s">
        <v>208</v>
      </c>
      <c r="Q6" s="205" t="s">
        <v>208</v>
      </c>
      <c r="R6" s="206" t="s">
        <v>208</v>
      </c>
      <c r="S6" s="120" t="s">
        <v>208</v>
      </c>
      <c r="T6" s="207" t="s">
        <v>208</v>
      </c>
      <c r="U6" s="208" t="s">
        <v>213</v>
      </c>
      <c r="V6" s="209" t="s">
        <v>213</v>
      </c>
      <c r="W6" s="289" t="s">
        <v>213</v>
      </c>
      <c r="X6" s="286" t="s">
        <v>213</v>
      </c>
      <c r="Z6" t="s">
        <v>208</v>
      </c>
      <c r="AA6" t="s">
        <v>213</v>
      </c>
      <c r="AB6" t="s">
        <v>213</v>
      </c>
      <c r="AC6" t="s">
        <v>213</v>
      </c>
      <c r="AD6" t="s">
        <v>213</v>
      </c>
    </row>
    <row r="7" spans="1:30" s="6" customFormat="1" ht="15" customHeight="1" x14ac:dyDescent="0.3">
      <c r="A7" s="52" t="s">
        <v>43</v>
      </c>
      <c r="B7" s="52"/>
      <c r="C7" s="53" t="s">
        <v>188</v>
      </c>
      <c r="D7" s="54"/>
      <c r="E7" s="53"/>
      <c r="F7" s="82" t="s">
        <v>51</v>
      </c>
      <c r="G7" s="83" t="s">
        <v>51</v>
      </c>
      <c r="H7" s="84" t="s">
        <v>208</v>
      </c>
      <c r="I7" s="83" t="s">
        <v>208</v>
      </c>
      <c r="J7" s="83" t="s">
        <v>208</v>
      </c>
      <c r="K7" s="84" t="s">
        <v>208</v>
      </c>
      <c r="L7" s="83" t="s">
        <v>208</v>
      </c>
      <c r="M7" s="83" t="s">
        <v>208</v>
      </c>
      <c r="N7" s="84" t="s">
        <v>209</v>
      </c>
      <c r="O7" s="264" t="s">
        <v>208</v>
      </c>
      <c r="P7" s="143" t="s">
        <v>51</v>
      </c>
      <c r="Q7" s="211" t="s">
        <v>51</v>
      </c>
      <c r="R7" s="212" t="s">
        <v>87</v>
      </c>
      <c r="S7" s="213" t="s">
        <v>14</v>
      </c>
      <c r="T7" s="285" t="s">
        <v>93</v>
      </c>
      <c r="U7" s="214" t="s">
        <v>92</v>
      </c>
      <c r="V7" s="215" t="s">
        <v>48</v>
      </c>
      <c r="W7" s="290" t="s">
        <v>14</v>
      </c>
      <c r="X7" s="285" t="s">
        <v>93</v>
      </c>
      <c r="Y7" s="6" t="s">
        <v>369</v>
      </c>
      <c r="Z7" s="6" t="s">
        <v>369</v>
      </c>
      <c r="AA7" s="6" t="s">
        <v>92</v>
      </c>
      <c r="AB7" s="6" t="s">
        <v>48</v>
      </c>
      <c r="AC7" s="6" t="s">
        <v>14</v>
      </c>
      <c r="AD7" s="6" t="s">
        <v>93</v>
      </c>
    </row>
    <row r="8" spans="1:30" s="6" customFormat="1" ht="15" customHeight="1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83" t="s">
        <v>319</v>
      </c>
      <c r="M8" s="83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291" t="s">
        <v>49</v>
      </c>
      <c r="X8" s="150" t="s">
        <v>4</v>
      </c>
      <c r="Y8" s="6" t="s">
        <v>44</v>
      </c>
      <c r="Z8" s="6" t="s">
        <v>86</v>
      </c>
      <c r="AA8" s="6" t="s">
        <v>4</v>
      </c>
      <c r="AB8" s="6" t="s">
        <v>73</v>
      </c>
      <c r="AC8" s="6" t="s">
        <v>49</v>
      </c>
      <c r="AD8" s="6" t="s">
        <v>4</v>
      </c>
    </row>
    <row r="9" spans="1:30" s="6" customFormat="1" ht="15" customHeight="1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IF(E2=('Leg-8'!E2),"",("Fast-Cars-Out-First"))</f>
        <v>Fast-Cars-Out-First</v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208</v>
      </c>
      <c r="U9" s="293" t="s">
        <v>10</v>
      </c>
      <c r="V9" s="228" t="s">
        <v>72</v>
      </c>
      <c r="W9" s="292" t="s">
        <v>215</v>
      </c>
      <c r="X9" s="288" t="s">
        <v>214</v>
      </c>
      <c r="Y9" s="6" t="s">
        <v>0</v>
      </c>
      <c r="Z9" s="6" t="s">
        <v>7</v>
      </c>
      <c r="AA9" s="6" t="s">
        <v>10</v>
      </c>
      <c r="AB9" s="6" t="s">
        <v>72</v>
      </c>
      <c r="AC9" s="6" t="s">
        <v>215</v>
      </c>
      <c r="AD9" s="6" t="s">
        <v>214</v>
      </c>
    </row>
    <row r="10" spans="1:30" s="6" customFormat="1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  <c r="AB10" s="6" t="s">
        <v>361</v>
      </c>
    </row>
    <row r="11" spans="1:30" s="6" customFormat="1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296" t="s">
        <v>95</v>
      </c>
      <c r="G11" s="297" t="s">
        <v>96</v>
      </c>
      <c r="H11" s="298" t="s">
        <v>4</v>
      </c>
      <c r="I11" s="297" t="s">
        <v>4</v>
      </c>
      <c r="J11" s="297" t="s">
        <v>55</v>
      </c>
      <c r="K11" s="297" t="s">
        <v>4</v>
      </c>
      <c r="L11" s="297" t="s">
        <v>4</v>
      </c>
      <c r="M11" s="297" t="s">
        <v>4</v>
      </c>
      <c r="N11" s="300" t="s">
        <v>4</v>
      </c>
      <c r="O11" s="478" t="s">
        <v>98</v>
      </c>
      <c r="P11" s="454" t="s">
        <v>95</v>
      </c>
      <c r="Q11" s="455" t="s">
        <v>96</v>
      </c>
      <c r="R11" s="475" t="s">
        <v>10</v>
      </c>
      <c r="S11" s="457" t="s">
        <v>41</v>
      </c>
      <c r="T11" s="458" t="s">
        <v>98</v>
      </c>
      <c r="U11" s="473" t="s">
        <v>10</v>
      </c>
      <c r="V11" s="476" t="s">
        <v>95</v>
      </c>
      <c r="W11" s="477" t="s">
        <v>41</v>
      </c>
      <c r="X11" s="458" t="s">
        <v>98</v>
      </c>
      <c r="Y11" s="6" t="s">
        <v>95</v>
      </c>
      <c r="Z11" s="6" t="s">
        <v>96</v>
      </c>
      <c r="AA11" s="6" t="s">
        <v>10</v>
      </c>
      <c r="AB11" s="6" t="s">
        <v>95</v>
      </c>
      <c r="AC11" s="6" t="s">
        <v>41</v>
      </c>
      <c r="AD11" s="6" t="s">
        <v>98</v>
      </c>
    </row>
    <row r="12" spans="1:30" s="6" customFormat="1" x14ac:dyDescent="0.3">
      <c r="A12" s="257">
        <v>4</v>
      </c>
      <c r="B12" s="60" t="str">
        <f>IF((A12=""),"",VLOOKUP(A12,'Car-Name'!$A$12:$B$44,2))</f>
        <v>Tom Carnegie</v>
      </c>
      <c r="C12" s="371">
        <v>1.5972222222222224E-2</v>
      </c>
      <c r="D12" s="60" t="str">
        <f>IF((A12=""),"",VLOOKUP(A12,'Car-Name'!$A$12:$C$44,3))</f>
        <v>509-590-3978</v>
      </c>
      <c r="E12" s="376"/>
      <c r="F12" s="409">
        <v>4</v>
      </c>
      <c r="G12" s="408" t="str">
        <f>IF((F12=""),"",(VLOOKUP(F12,'Car-Name'!$A$12:$B$44,2)))</f>
        <v>Tom Carnegie</v>
      </c>
      <c r="H12" s="410">
        <v>6.3877314814814817E-2</v>
      </c>
      <c r="I12" s="330">
        <f>IF((H12=""),"",(H12-(VLOOKUP(F12,'Leg-9'!$A$12:$C$44,3,FALSE))))</f>
        <v>4.7905092592592596E-2</v>
      </c>
      <c r="J12" s="411"/>
      <c r="K12" s="330" t="str">
        <f>IF((J12="Slow"),(MAX($I$13:$I$45)),"")</f>
        <v/>
      </c>
      <c r="L12" s="410"/>
      <c r="M12" s="410"/>
      <c r="N12" s="330">
        <f>IF(G12="","",IF((J12="slow"),SUM(K12:M12),(SUM(I12,L12,M12))))</f>
        <v>4.7905092592592596E-2</v>
      </c>
      <c r="O12" s="412">
        <v>64</v>
      </c>
      <c r="P12" s="143">
        <f>IF(F12="","",F12)</f>
        <v>4</v>
      </c>
      <c r="Q12" s="317" t="str">
        <f>IF('Car-Name'!A12="","",VLOOKUP(F12,'Car-Name'!$A$12:$B$44,2))</f>
        <v>Tom Carnegie</v>
      </c>
      <c r="R12" s="149">
        <f t="shared" ref="R12:R28" si="0">IF(N12="",(""),(N12))</f>
        <v>4.7905092592592596E-2</v>
      </c>
      <c r="S12" s="131">
        <f t="shared" ref="S12:S28" si="1">IF(R12="",(""),(O12/(R12*24)))</f>
        <v>55.665619714906981</v>
      </c>
      <c r="T12" s="222">
        <f t="shared" ref="T12:T28" si="2">IF(R12="","",(RANK(R12,$R$12:$R$44,1)))</f>
        <v>3</v>
      </c>
      <c r="U12" s="315">
        <f>IF(F12="",(""),((R12+(VLOOKUP(P12,'Leg-8'!$F$12:$U$44,16,FALSE)))))</f>
        <v>0.39962962962963022</v>
      </c>
      <c r="V12" s="16">
        <f>IF(F12="","",(O12+VLOOKUP('Leg-9'!F12,'Leg-8'!$F$12:$V$44,17,FALSE)))</f>
        <v>523</v>
      </c>
      <c r="W12" s="219">
        <f>IF(P12="","",((O12+(VLOOKUP('Leg-9'!P12,'Leg-8'!$F$12:$V$44,17,FALSE)))/(U12*24)))</f>
        <v>54.529657089897974</v>
      </c>
      <c r="X12" s="145">
        <f>IF(W12="","",(RANK(U12,$U$12:$U$44,1)))</f>
        <v>1</v>
      </c>
      <c r="Y12" s="6">
        <v>4</v>
      </c>
      <c r="Z12" s="6" t="s">
        <v>36</v>
      </c>
      <c r="AA12" s="5">
        <f>U12</f>
        <v>0.39962962962963022</v>
      </c>
      <c r="AB12" s="6">
        <v>523</v>
      </c>
      <c r="AC12" s="6">
        <v>54.529657089897974</v>
      </c>
      <c r="AD12" s="6">
        <v>1</v>
      </c>
    </row>
    <row r="13" spans="1:30" s="6" customFormat="1" ht="15" thickBot="1" x14ac:dyDescent="0.35">
      <c r="A13" s="257">
        <v>10</v>
      </c>
      <c r="B13" s="256" t="str">
        <f>IF((A13=""),"",VLOOKUP(A13,'Car-Name'!$A$12:$B$44,2))</f>
        <v>Bill Mullins</v>
      </c>
      <c r="C13" s="374">
        <v>1.6666666666666666E-2</v>
      </c>
      <c r="D13" s="256" t="str">
        <f>IF((A13=""),"",VLOOKUP(A13,'Car-Name'!$A$12:$C$44,3))</f>
        <v>509-325-1692</v>
      </c>
      <c r="E13" s="377"/>
      <c r="F13" s="380">
        <v>10</v>
      </c>
      <c r="G13" s="24" t="str">
        <f>IF((F13=""),"",(VLOOKUP(F13,'Car-Name'!$A$12:$B$44,2)))</f>
        <v>Bill Mullins</v>
      </c>
      <c r="H13" s="383">
        <v>6.4456018518518524E-2</v>
      </c>
      <c r="I13" s="28">
        <f>IF((H13=""),"",(H13-(VLOOKUP(F13,'Leg-9'!$A$12:$C$44,3,FALSE))))</f>
        <v>4.7789351851851861E-2</v>
      </c>
      <c r="J13" s="396"/>
      <c r="K13" s="28" t="str">
        <f>IF((J13="Slow"),(MAX($I$13:$I$45)),"")</f>
        <v/>
      </c>
      <c r="L13" s="383"/>
      <c r="M13" s="383"/>
      <c r="N13" s="28">
        <f t="shared" ref="N13:N44" si="3">IF(G13="","",IF((J13="slow"),SUM(K13:M13),(SUM(I13,L13,M13))))</f>
        <v>4.7789351851851861E-2</v>
      </c>
      <c r="O13" s="412">
        <v>64</v>
      </c>
      <c r="P13" s="148">
        <f t="shared" ref="P13:P44" si="4">IF(F13="","",F13)</f>
        <v>10</v>
      </c>
      <c r="Q13" s="302" t="str">
        <f>IF('Car-Name'!A13="","",VLOOKUP(F13,'Car-Name'!$A$12:$B$44,2))</f>
        <v>Bill Mullins</v>
      </c>
      <c r="R13" s="149">
        <f t="shared" si="0"/>
        <v>4.7789351851851861E-2</v>
      </c>
      <c r="S13" s="131">
        <f t="shared" si="1"/>
        <v>55.800435940905771</v>
      </c>
      <c r="T13" s="222">
        <f t="shared" si="2"/>
        <v>1</v>
      </c>
      <c r="U13" s="316">
        <f>IF(F13="",(""),((R13+(VLOOKUP(P13,'Leg-8'!$F$12:$U$44,16,FALSE)))))</f>
        <v>0.40465277777777803</v>
      </c>
      <c r="V13" s="8">
        <f>IF(F13="","",(O13+VLOOKUP('Leg-9'!F13,'Leg-8'!$F$12:$V$44,17,FALSE)))</f>
        <v>523</v>
      </c>
      <c r="W13" s="219">
        <f>IF(P13="","",((O13+(VLOOKUP('Leg-9'!P13,'Leg-8'!$F$12:$V$44,17,FALSE)))/(U13*24)))</f>
        <v>53.852754419083539</v>
      </c>
      <c r="X13" s="150">
        <f>IF(W13="","",(RANK(U13,$U$12:$U$44,1)))</f>
        <v>2</v>
      </c>
      <c r="Y13" s="6">
        <v>10</v>
      </c>
      <c r="Z13" s="6" t="s">
        <v>15</v>
      </c>
      <c r="AA13" s="5">
        <f>U13</f>
        <v>0.40465277777777803</v>
      </c>
      <c r="AB13" s="6">
        <v>523</v>
      </c>
      <c r="AC13" s="6">
        <v>53.852754419083539</v>
      </c>
      <c r="AD13" s="6">
        <v>2</v>
      </c>
    </row>
    <row r="14" spans="1:30" s="6" customFormat="1" x14ac:dyDescent="0.3">
      <c r="A14" s="257">
        <v>16</v>
      </c>
      <c r="B14" s="256" t="str">
        <f>IF((A14=""),"",VLOOKUP(A14,'Car-Name'!$A$12:$B$44,2))</f>
        <v>Jillian Robison</v>
      </c>
      <c r="C14" s="371">
        <v>1.7361111111111101E-2</v>
      </c>
      <c r="D14" s="256" t="str">
        <f>IF((A14=""),"",VLOOKUP(A14,'Car-Name'!$A$12:$C$44,3))</f>
        <v>509-701-0983</v>
      </c>
      <c r="E14" s="377"/>
      <c r="F14" s="380">
        <v>16</v>
      </c>
      <c r="G14" s="24" t="str">
        <f>IF((F14=""),"",(VLOOKUP(F14,'Car-Name'!$A$12:$B$44,2)))</f>
        <v>Jillian Robison</v>
      </c>
      <c r="H14" s="383">
        <v>6.5208333333333326E-2</v>
      </c>
      <c r="I14" s="28">
        <f>IF((H14=""),"",(H14-(VLOOKUP(F14,'Leg-9'!$A$12:$C$44,3,FALSE))))</f>
        <v>4.7847222222222222E-2</v>
      </c>
      <c r="J14" s="396"/>
      <c r="K14" s="28" t="str">
        <f t="shared" ref="K14:K44" si="5">IF((J14="Slow"),(MAX($I$13:$I$45)),"")</f>
        <v/>
      </c>
      <c r="L14" s="383"/>
      <c r="M14" s="383"/>
      <c r="N14" s="28">
        <f t="shared" si="3"/>
        <v>4.7847222222222222E-2</v>
      </c>
      <c r="O14" s="412">
        <v>64</v>
      </c>
      <c r="P14" s="148">
        <f t="shared" si="4"/>
        <v>16</v>
      </c>
      <c r="Q14" s="302" t="str">
        <f>IF('Car-Name'!A14="","",VLOOKUP(F14,'Car-Name'!$A$12:$B$44,2))</f>
        <v>Jillian Robison</v>
      </c>
      <c r="R14" s="149">
        <f t="shared" si="0"/>
        <v>4.7847222222222222E-2</v>
      </c>
      <c r="S14" s="131">
        <f t="shared" si="1"/>
        <v>55.732946298984032</v>
      </c>
      <c r="T14" s="222">
        <f t="shared" si="2"/>
        <v>2</v>
      </c>
      <c r="U14" s="316">
        <f>IF(F14="",(""),((R14+(VLOOKUP(P14,'Leg-8'!$F$12:$U$44,16,FALSE)))))</f>
        <v>0.40730324074074015</v>
      </c>
      <c r="V14" s="8">
        <f>IF(F14="","",(O14+VLOOKUP('Leg-9'!F14,'Leg-8'!$F$12:$V$44,17,FALSE)))</f>
        <v>523</v>
      </c>
      <c r="W14" s="219">
        <f>IF(P14="","",((O14+(VLOOKUP('Leg-9'!P14,'Leg-8'!$F$12:$V$44,17,FALSE)))/(U14*24)))</f>
        <v>53.502315933051143</v>
      </c>
      <c r="X14" s="150">
        <f t="shared" ref="X14:X44" si="6">IF(W14="","",(RANK(U14,$U$12:$U$44,1)))</f>
        <v>3</v>
      </c>
      <c r="Y14" s="6">
        <v>16</v>
      </c>
      <c r="Z14" s="6" t="s">
        <v>37</v>
      </c>
      <c r="AA14" s="5">
        <f>U14</f>
        <v>0.40730324074074015</v>
      </c>
      <c r="AB14" s="6">
        <v>523</v>
      </c>
      <c r="AC14" s="6">
        <v>53.502315933051143</v>
      </c>
      <c r="AD14" s="6">
        <v>3</v>
      </c>
    </row>
    <row r="15" spans="1:30" s="6" customFormat="1" ht="15" thickBot="1" x14ac:dyDescent="0.35">
      <c r="A15" s="257">
        <v>20</v>
      </c>
      <c r="B15" s="256" t="str">
        <f>IF((A15=""),"",VLOOKUP(A15,'Car-Name'!$A$12:$B$44,2))</f>
        <v>Tony Cerovski</v>
      </c>
      <c r="C15" s="374">
        <v>1.8055555555555599E-2</v>
      </c>
      <c r="D15" s="256" t="str">
        <f>IF((A15=""),"",VLOOKUP(A15,'Car-Name'!$A$12:$C$44,3))</f>
        <v>406-461-1389</v>
      </c>
      <c r="E15" s="377"/>
      <c r="F15" s="380">
        <v>20</v>
      </c>
      <c r="G15" s="24" t="str">
        <f>IF((F15=""),"",(VLOOKUP(F15,'Car-Name'!$A$12:$B$44,2)))</f>
        <v>Tony Cerovski</v>
      </c>
      <c r="H15" s="383">
        <v>6.6064814814814812E-2</v>
      </c>
      <c r="I15" s="28">
        <f>IF((H15=""),"",(H15-(VLOOKUP(F15,'Leg-9'!$A$12:$C$44,3,FALSE))))</f>
        <v>4.800925925925921E-2</v>
      </c>
      <c r="J15" s="396"/>
      <c r="K15" s="28" t="str">
        <f t="shared" si="5"/>
        <v/>
      </c>
      <c r="L15" s="383"/>
      <c r="M15" s="383"/>
      <c r="N15" s="28">
        <f t="shared" si="3"/>
        <v>4.800925925925921E-2</v>
      </c>
      <c r="O15" s="412">
        <v>64</v>
      </c>
      <c r="P15" s="148">
        <f t="shared" si="4"/>
        <v>20</v>
      </c>
      <c r="Q15" s="302" t="str">
        <f>IF('Car-Name'!A15="","",VLOOKUP(F15,'Car-Name'!$A$12:$B$44,2))</f>
        <v>Tony Cerovski</v>
      </c>
      <c r="R15" s="149">
        <f t="shared" si="0"/>
        <v>4.800925925925921E-2</v>
      </c>
      <c r="S15" s="131">
        <f t="shared" si="1"/>
        <v>55.544840887174594</v>
      </c>
      <c r="T15" s="222">
        <f t="shared" si="2"/>
        <v>4</v>
      </c>
      <c r="U15" s="316">
        <f>IF(F15="",(""),((R15+(VLOOKUP(P15,'Leg-8'!$F$12:$U$44,16,FALSE)))))</f>
        <v>0.40887731481481487</v>
      </c>
      <c r="V15" s="8">
        <f>IF(F15="","",(O15+VLOOKUP('Leg-9'!F15,'Leg-8'!$F$12:$V$44,17,FALSE)))</f>
        <v>523</v>
      </c>
      <c r="W15" s="219">
        <f>IF(P15="","",((O15+(VLOOKUP('Leg-9'!P15,'Leg-8'!$F$12:$V$44,17,FALSE)))/(U15*24)))</f>
        <v>53.296345571375994</v>
      </c>
      <c r="X15" s="150">
        <f t="shared" si="6"/>
        <v>4</v>
      </c>
      <c r="Y15" s="6">
        <v>20</v>
      </c>
      <c r="Z15" s="6" t="s">
        <v>35</v>
      </c>
      <c r="AA15" s="5">
        <f>U15</f>
        <v>0.40887731481481487</v>
      </c>
      <c r="AB15" s="6">
        <v>523</v>
      </c>
      <c r="AC15" s="6">
        <v>53.296345571375994</v>
      </c>
      <c r="AD15" s="6">
        <v>4</v>
      </c>
    </row>
    <row r="16" spans="1:30" s="6" customFormat="1" x14ac:dyDescent="0.3">
      <c r="A16" s="257">
        <v>9</v>
      </c>
      <c r="B16" s="256" t="str">
        <f>IF((A16=""),"",VLOOKUP(A16,'Car-Name'!$A$12:$B$44,2))</f>
        <v>Dan Brown</v>
      </c>
      <c r="C16" s="371">
        <v>1.8749999999999999E-2</v>
      </c>
      <c r="D16" s="256" t="str">
        <f>IF((A16=""),"",VLOOKUP(A16,'Car-Name'!$A$12:$C$44,3))</f>
        <v>319-240-4470</v>
      </c>
      <c r="E16" s="377"/>
      <c r="F16" s="380">
        <v>9</v>
      </c>
      <c r="G16" s="24" t="str">
        <f>IF((F16=""),"",(VLOOKUP(F16,'Car-Name'!$A$12:$B$44,2)))</f>
        <v>Dan Brown</v>
      </c>
      <c r="H16" s="383">
        <v>6.7905092592592586E-2</v>
      </c>
      <c r="I16" s="28">
        <f>IF((H16=""),"",(H16-(VLOOKUP(F16,'Leg-9'!$A$12:$C$44,3,FALSE))))</f>
        <v>4.9155092592592584E-2</v>
      </c>
      <c r="J16" s="396"/>
      <c r="K16" s="28" t="str">
        <f t="shared" si="5"/>
        <v/>
      </c>
      <c r="L16" s="383"/>
      <c r="M16" s="383"/>
      <c r="N16" s="28">
        <f t="shared" si="3"/>
        <v>4.9155092592592584E-2</v>
      </c>
      <c r="O16" s="412">
        <v>64</v>
      </c>
      <c r="P16" s="148">
        <f t="shared" si="4"/>
        <v>9</v>
      </c>
      <c r="Q16" s="302" t="str">
        <f>IF('Car-Name'!A16="","",VLOOKUP(F16,'Car-Name'!$A$12:$B$44,2))</f>
        <v>Dan Brown</v>
      </c>
      <c r="R16" s="149">
        <f t="shared" si="0"/>
        <v>4.9155092592592584E-2</v>
      </c>
      <c r="S16" s="131">
        <f t="shared" si="1"/>
        <v>54.25005886508125</v>
      </c>
      <c r="T16" s="222">
        <f t="shared" si="2"/>
        <v>7</v>
      </c>
      <c r="U16" s="316">
        <f>IF(F16="",(""),((R16+(VLOOKUP(P16,'Leg-8'!$F$12:$U$44,16,FALSE)))))</f>
        <v>0.41348379629629645</v>
      </c>
      <c r="V16" s="8">
        <f>IF(F16="","",(O16+VLOOKUP('Leg-9'!F16,'Leg-8'!$F$12:$V$44,17,FALSE)))</f>
        <v>523</v>
      </c>
      <c r="W16" s="219">
        <f>IF(P16="","",((O16+(VLOOKUP('Leg-9'!P16,'Leg-8'!$F$12:$V$44,17,FALSE)))/(U16*24)))</f>
        <v>52.702589223233012</v>
      </c>
      <c r="X16" s="150">
        <f t="shared" si="6"/>
        <v>5</v>
      </c>
      <c r="Y16" s="6">
        <v>9</v>
      </c>
      <c r="Z16" s="6" t="s">
        <v>33</v>
      </c>
      <c r="AA16" s="5">
        <f>U16</f>
        <v>0.41348379629629645</v>
      </c>
      <c r="AB16" s="6">
        <v>523</v>
      </c>
      <c r="AC16" s="6">
        <v>52.702589223233012</v>
      </c>
      <c r="AD16" s="6">
        <v>5</v>
      </c>
    </row>
    <row r="17" spans="1:30" s="6" customFormat="1" ht="15" thickBot="1" x14ac:dyDescent="0.35">
      <c r="A17" s="257">
        <v>5</v>
      </c>
      <c r="B17" s="256" t="str">
        <f>IF((A17=""),"",VLOOKUP(A17,'Car-Name'!$A$12:$B$44,2))</f>
        <v>Garrett Green</v>
      </c>
      <c r="C17" s="374">
        <v>1.94444444444444E-2</v>
      </c>
      <c r="D17" s="256" t="str">
        <f>IF((A17=""),"",VLOOKUP(A17,'Car-Name'!$A$12:$C$44,3))</f>
        <v>714-473-6531</v>
      </c>
      <c r="E17" s="377"/>
      <c r="F17" s="380">
        <v>11</v>
      </c>
      <c r="G17" s="24" t="str">
        <f>IF((F17=""),"",(VLOOKUP(F17,'Car-Name'!$A$12:$B$44,2)))</f>
        <v>Erica Cerovski</v>
      </c>
      <c r="H17" s="383">
        <v>6.9224537037037029E-2</v>
      </c>
      <c r="I17" s="28">
        <f>IF((H17=""),"",(H17-(VLOOKUP(F17,'Leg-9'!$A$12:$C$44,3,FALSE))))</f>
        <v>4.9085648148148128E-2</v>
      </c>
      <c r="J17" s="396"/>
      <c r="K17" s="28" t="str">
        <f t="shared" si="5"/>
        <v/>
      </c>
      <c r="L17" s="383"/>
      <c r="M17" s="383"/>
      <c r="N17" s="28">
        <f t="shared" si="3"/>
        <v>4.9085648148148128E-2</v>
      </c>
      <c r="O17" s="412">
        <v>64</v>
      </c>
      <c r="P17" s="148">
        <f t="shared" si="4"/>
        <v>11</v>
      </c>
      <c r="Q17" s="302" t="str">
        <f>IF('Car-Name'!A17="","",VLOOKUP(F17,'Car-Name'!$A$12:$B$44,2))</f>
        <v>Erica Cerovski</v>
      </c>
      <c r="R17" s="149">
        <f t="shared" si="0"/>
        <v>4.9085648148148128E-2</v>
      </c>
      <c r="S17" s="131">
        <f t="shared" si="1"/>
        <v>54.326809714689958</v>
      </c>
      <c r="T17" s="222">
        <f t="shared" si="2"/>
        <v>6</v>
      </c>
      <c r="U17" s="316">
        <f>IF(F17="",(""),((R17+(VLOOKUP(P17,'Leg-8'!$F$12:$U$44,16,FALSE)))))</f>
        <v>0.41388888888888925</v>
      </c>
      <c r="V17" s="8">
        <f>IF(F17="","",(O17+VLOOKUP('Leg-9'!F17,'Leg-8'!$F$12:$V$44,17,FALSE)))</f>
        <v>523</v>
      </c>
      <c r="W17" s="219">
        <f>IF(P17="","",((O17+(VLOOKUP('Leg-9'!P17,'Leg-8'!$F$12:$V$44,17,FALSE)))/(U17*24)))</f>
        <v>52.651006711409345</v>
      </c>
      <c r="X17" s="150">
        <f t="shared" si="6"/>
        <v>6</v>
      </c>
      <c r="Y17" s="6">
        <v>11</v>
      </c>
      <c r="Z17" s="6" t="s">
        <v>326</v>
      </c>
      <c r="AA17" s="5">
        <f>U17</f>
        <v>0.41388888888888925</v>
      </c>
      <c r="AB17" s="6">
        <v>523</v>
      </c>
      <c r="AC17" s="6">
        <v>52.651006711409345</v>
      </c>
      <c r="AD17" s="6">
        <v>6</v>
      </c>
    </row>
    <row r="18" spans="1:30" s="6" customFormat="1" x14ac:dyDescent="0.3">
      <c r="A18" s="257">
        <v>11</v>
      </c>
      <c r="B18" s="256" t="str">
        <f>IF((A18=""),"",VLOOKUP(A18,'Car-Name'!$A$12:$B$44,2))</f>
        <v>Erica Cerovski</v>
      </c>
      <c r="C18" s="371">
        <v>2.0138888888888901E-2</v>
      </c>
      <c r="D18" s="256" t="str">
        <f>IF((A18=""),"",VLOOKUP(A18,'Car-Name'!$A$12:$C$44,3))</f>
        <v>406-461-1390</v>
      </c>
      <c r="E18" s="377"/>
      <c r="F18" s="380">
        <v>15</v>
      </c>
      <c r="G18" s="24" t="str">
        <f>IF((F18=""),"",(VLOOKUP(F18,'Car-Name'!$A$12:$B$44,2)))</f>
        <v>Rick Bonebright</v>
      </c>
      <c r="H18" s="383">
        <v>6.9675925925925933E-2</v>
      </c>
      <c r="I18" s="28">
        <f>IF((H18=""),"",(H18-(VLOOKUP(F18,'Leg-9'!$A$12:$C$44,3,FALSE))))</f>
        <v>4.8842592592592632E-2</v>
      </c>
      <c r="J18" s="396"/>
      <c r="K18" s="28" t="str">
        <f t="shared" si="5"/>
        <v/>
      </c>
      <c r="L18" s="383"/>
      <c r="M18" s="383"/>
      <c r="N18" s="28">
        <f t="shared" si="3"/>
        <v>4.8842592592592632E-2</v>
      </c>
      <c r="O18" s="412">
        <v>64</v>
      </c>
      <c r="P18" s="148">
        <f t="shared" si="4"/>
        <v>15</v>
      </c>
      <c r="Q18" s="302" t="str">
        <f>IF('Car-Name'!A18="","",VLOOKUP(F18,'Car-Name'!$A$12:$B$44,2))</f>
        <v>Rick Bonebright</v>
      </c>
      <c r="R18" s="149">
        <f t="shared" si="0"/>
        <v>4.8842592592592632E-2</v>
      </c>
      <c r="S18" s="131">
        <f t="shared" si="1"/>
        <v>54.597156398104218</v>
      </c>
      <c r="T18" s="222">
        <f t="shared" si="2"/>
        <v>5</v>
      </c>
      <c r="U18" s="316">
        <f>IF(F18="",(""),((R18+(VLOOKUP(P18,'Leg-8'!$F$12:$U$44,16,FALSE)))))</f>
        <v>0.41929398148148123</v>
      </c>
      <c r="V18" s="8">
        <f>IF(F18="","",(O18+VLOOKUP('Leg-9'!F18,'Leg-8'!$F$12:$V$44,17,FALSE)))</f>
        <v>523</v>
      </c>
      <c r="W18" s="219">
        <f>IF(P18="","",((O18+(VLOOKUP('Leg-9'!P18,'Leg-8'!$F$12:$V$44,17,FALSE)))/(U18*24)))</f>
        <v>51.972285864134513</v>
      </c>
      <c r="X18" s="150">
        <f t="shared" si="6"/>
        <v>8</v>
      </c>
      <c r="Y18" s="6">
        <v>15</v>
      </c>
      <c r="Z18" s="6" t="s">
        <v>19</v>
      </c>
      <c r="AA18" s="5">
        <f>U18</f>
        <v>0.41929398148148123</v>
      </c>
      <c r="AB18" s="6">
        <v>523</v>
      </c>
      <c r="AC18" s="6">
        <v>51.972285864134513</v>
      </c>
      <c r="AD18" s="6">
        <v>8</v>
      </c>
    </row>
    <row r="19" spans="1:30" s="6" customFormat="1" ht="15" thickBot="1" x14ac:dyDescent="0.35">
      <c r="A19" s="257">
        <v>15</v>
      </c>
      <c r="B19" s="256" t="str">
        <f>IF((A19=""),"",VLOOKUP(A19,'Car-Name'!$A$12:$B$44,2))</f>
        <v>Rick Bonebright</v>
      </c>
      <c r="C19" s="374">
        <v>2.0833333333333301E-2</v>
      </c>
      <c r="D19" s="256" t="str">
        <f>IF((A19=""),"",VLOOKUP(A19,'Car-Name'!$A$12:$C$44,3))</f>
        <v>406-240-9662</v>
      </c>
      <c r="E19" s="377"/>
      <c r="F19" s="380">
        <v>8</v>
      </c>
      <c r="G19" s="24" t="str">
        <f>IF((F19=""),"",(VLOOKUP(F19,'Car-Name'!$A$12:$B$44,2)))</f>
        <v>Mike Stormo</v>
      </c>
      <c r="H19" s="383">
        <v>7.166666666666667E-2</v>
      </c>
      <c r="I19" s="28">
        <f>IF((H19=""),"",(H19-(VLOOKUP(F19,'Leg-9'!$A$12:$C$44,3,FALSE))))</f>
        <v>5.0138888888888872E-2</v>
      </c>
      <c r="J19" s="396"/>
      <c r="K19" s="28" t="str">
        <f t="shared" si="5"/>
        <v/>
      </c>
      <c r="L19" s="383"/>
      <c r="M19" s="383"/>
      <c r="N19" s="28">
        <f t="shared" si="3"/>
        <v>5.0138888888888872E-2</v>
      </c>
      <c r="O19" s="412">
        <v>64</v>
      </c>
      <c r="P19" s="148">
        <f t="shared" si="4"/>
        <v>8</v>
      </c>
      <c r="Q19" s="302" t="str">
        <f>IF('Car-Name'!A19="","",VLOOKUP(F19,'Car-Name'!$A$12:$B$44,2))</f>
        <v>Mike Stormo</v>
      </c>
      <c r="R19" s="149">
        <f t="shared" si="0"/>
        <v>5.0138888888888872E-2</v>
      </c>
      <c r="S19" s="131">
        <f t="shared" si="1"/>
        <v>53.185595567867054</v>
      </c>
      <c r="T19" s="222">
        <f t="shared" si="2"/>
        <v>8</v>
      </c>
      <c r="U19" s="316">
        <f>IF(F19="",(""),((R19+(VLOOKUP(P19,'Leg-8'!$F$12:$U$44,16,FALSE)))))</f>
        <v>0.42258101851851781</v>
      </c>
      <c r="V19" s="8">
        <f>IF(F19="","",(O19+VLOOKUP('Leg-9'!F19,'Leg-8'!$F$12:$V$44,17,FALSE)))</f>
        <v>523</v>
      </c>
      <c r="W19" s="219">
        <f>IF(P19="","",((O19+(VLOOKUP('Leg-9'!P19,'Leg-8'!$F$12:$V$44,17,FALSE)))/(U19*24)))</f>
        <v>51.568020596532641</v>
      </c>
      <c r="X19" s="150">
        <f t="shared" si="6"/>
        <v>9</v>
      </c>
      <c r="Y19" s="6">
        <v>8</v>
      </c>
      <c r="Z19" s="6" t="s">
        <v>38</v>
      </c>
      <c r="AA19" s="5">
        <f>U19</f>
        <v>0.42258101851851781</v>
      </c>
      <c r="AB19" s="6">
        <v>523</v>
      </c>
      <c r="AC19" s="6">
        <v>51.568020596532641</v>
      </c>
      <c r="AD19" s="6">
        <v>9</v>
      </c>
    </row>
    <row r="20" spans="1:30" s="6" customFormat="1" x14ac:dyDescent="0.3">
      <c r="A20" s="257">
        <v>8</v>
      </c>
      <c r="B20" s="256" t="str">
        <f>IF((A20=""),"",VLOOKUP(A20,'Car-Name'!$A$12:$B$44,2))</f>
        <v>Mike Stormo</v>
      </c>
      <c r="C20" s="371">
        <v>2.1527777777777798E-2</v>
      </c>
      <c r="D20" s="256" t="str">
        <f>IF((A20=""),"",VLOOKUP(A20,'Car-Name'!$A$12:$C$44,3))</f>
        <v>509-721-0752</v>
      </c>
      <c r="E20" s="377"/>
      <c r="F20" s="380">
        <v>6</v>
      </c>
      <c r="G20" s="24" t="str">
        <f>IF((F20=""),"",(VLOOKUP(F20,'Car-Name'!$A$12:$B$44,2)))</f>
        <v>Janet Cerovski</v>
      </c>
      <c r="H20" s="383">
        <v>7.4837962962962967E-2</v>
      </c>
      <c r="I20" s="28">
        <f>IF((H20=""),"",(H20-(VLOOKUP(F20,'Leg-9'!$A$12:$C$44,3,FALSE))))</f>
        <v>5.2592592592592594E-2</v>
      </c>
      <c r="J20" s="396"/>
      <c r="K20" s="28" t="str">
        <f t="shared" si="5"/>
        <v/>
      </c>
      <c r="L20" s="383"/>
      <c r="M20" s="383"/>
      <c r="N20" s="28">
        <f t="shared" si="3"/>
        <v>5.2592592592592594E-2</v>
      </c>
      <c r="O20" s="412">
        <v>64</v>
      </c>
      <c r="P20" s="148">
        <f t="shared" si="4"/>
        <v>6</v>
      </c>
      <c r="Q20" s="302" t="str">
        <f>IF('Car-Name'!A20="","",VLOOKUP(F20,'Car-Name'!$A$12:$B$44,2))</f>
        <v>Janet Cerovski</v>
      </c>
      <c r="R20" s="149">
        <f t="shared" si="0"/>
        <v>5.2592592592592594E-2</v>
      </c>
      <c r="S20" s="131">
        <f t="shared" si="1"/>
        <v>50.704225352112672</v>
      </c>
      <c r="T20" s="222">
        <f t="shared" si="2"/>
        <v>13</v>
      </c>
      <c r="U20" s="316">
        <f>IF(F20="",(""),((R20+(VLOOKUP(P20,'Leg-8'!$F$12:$U$44,16,FALSE)))))</f>
        <v>0.42734953703703615</v>
      </c>
      <c r="V20" s="8">
        <f>IF(F20="","",(O20+VLOOKUP('Leg-9'!F20,'Leg-8'!$F$12:$V$44,17,FALSE)))</f>
        <v>523</v>
      </c>
      <c r="W20" s="219">
        <f>IF(P20="","",((O20+(VLOOKUP('Leg-9'!P20,'Leg-8'!$F$12:$V$44,17,FALSE)))/(U20*24)))</f>
        <v>50.99260623459643</v>
      </c>
      <c r="X20" s="150">
        <f t="shared" si="6"/>
        <v>10</v>
      </c>
      <c r="Y20" s="6">
        <v>6</v>
      </c>
      <c r="Z20" s="6" t="s">
        <v>25</v>
      </c>
      <c r="AA20" s="5">
        <f>U20</f>
        <v>0.42734953703703615</v>
      </c>
      <c r="AB20" s="6">
        <v>523</v>
      </c>
      <c r="AC20" s="6">
        <v>50.99260623459643</v>
      </c>
      <c r="AD20" s="6">
        <v>10</v>
      </c>
    </row>
    <row r="21" spans="1:30" s="6" customFormat="1" x14ac:dyDescent="0.3">
      <c r="A21" s="257">
        <v>6</v>
      </c>
      <c r="B21" s="256" t="str">
        <f>IF((A21=""),"",VLOOKUP(A21,'Car-Name'!$A$12:$B$44,2))</f>
        <v>Janet Cerovski</v>
      </c>
      <c r="C21" s="374">
        <v>2.224537037037037E-2</v>
      </c>
      <c r="D21" s="256" t="str">
        <f>IF((A21=""),"",VLOOKUP(A21,'Car-Name'!$A$12:$C$44,3))</f>
        <v>406-458-9450</v>
      </c>
      <c r="E21" s="377"/>
      <c r="F21" s="380">
        <v>2</v>
      </c>
      <c r="G21" s="24" t="str">
        <f>IF((F21=""),"",(VLOOKUP(F21,'Car-Name'!$A$12:$B$44,2)))</f>
        <v>Levi Dyckman</v>
      </c>
      <c r="H21" s="383">
        <v>7.5532407407407409E-2</v>
      </c>
      <c r="I21" s="28">
        <f>IF((H21=""),"",(H21-(VLOOKUP(F21,'Leg-9'!$A$12:$C$44,3,FALSE))))</f>
        <v>5.2615740740740741E-2</v>
      </c>
      <c r="J21" s="396"/>
      <c r="K21" s="28" t="str">
        <f t="shared" si="5"/>
        <v/>
      </c>
      <c r="L21" s="383"/>
      <c r="M21" s="383"/>
      <c r="N21" s="28">
        <f t="shared" si="3"/>
        <v>5.2615740740740741E-2</v>
      </c>
      <c r="O21" s="412">
        <v>64</v>
      </c>
      <c r="P21" s="148">
        <f t="shared" si="4"/>
        <v>2</v>
      </c>
      <c r="Q21" s="302" t="str">
        <f>IF('Car-Name'!A21="","",VLOOKUP(F21,'Car-Name'!$A$12:$B$44,2))</f>
        <v>Levi Dyckman</v>
      </c>
      <c r="R21" s="149">
        <f t="shared" si="0"/>
        <v>5.2615740740740741E-2</v>
      </c>
      <c r="S21" s="131">
        <f t="shared" si="1"/>
        <v>50.681918169819625</v>
      </c>
      <c r="T21" s="222">
        <f t="shared" si="2"/>
        <v>14</v>
      </c>
      <c r="U21" s="316">
        <f>IF(F21="",(""),((R21+(VLOOKUP(P21,'Leg-8'!$F$12:$U$44,16,FALSE)))))</f>
        <v>0.43212962962962931</v>
      </c>
      <c r="V21" s="8">
        <f>IF(F21="","",(O21+VLOOKUP('Leg-9'!F21,'Leg-8'!$F$12:$V$44,17,FALSE)))</f>
        <v>523</v>
      </c>
      <c r="W21" s="219">
        <f>IF(P21="","",((O21+(VLOOKUP('Leg-9'!P21,'Leg-8'!$F$12:$V$44,17,FALSE)))/(U21*24)))</f>
        <v>50.428540818513</v>
      </c>
      <c r="X21" s="150">
        <f t="shared" si="6"/>
        <v>11</v>
      </c>
      <c r="Y21" s="6">
        <v>2</v>
      </c>
      <c r="Z21" s="6" t="s">
        <v>331</v>
      </c>
      <c r="AA21" s="5">
        <f>U21</f>
        <v>0.43212962962962931</v>
      </c>
      <c r="AB21" s="6">
        <v>523</v>
      </c>
      <c r="AC21" s="6">
        <v>50.428540818513</v>
      </c>
      <c r="AD21" s="6">
        <v>11</v>
      </c>
    </row>
    <row r="22" spans="1:30" s="6" customFormat="1" x14ac:dyDescent="0.3">
      <c r="A22" s="257">
        <v>17</v>
      </c>
      <c r="B22" s="256" t="str">
        <f>IF((A22=""),"",VLOOKUP(A22,'Car-Name'!$A$12:$B$44,2))</f>
        <v>Mike Robison</v>
      </c>
      <c r="C22" s="374"/>
      <c r="D22" s="256" t="str">
        <f>IF((A22=""),"",VLOOKUP(A22,'Car-Name'!$A$12:$C$44,3))</f>
        <v>509-844-5900</v>
      </c>
      <c r="E22" s="377" t="s">
        <v>363</v>
      </c>
      <c r="F22" s="380">
        <v>19</v>
      </c>
      <c r="G22" s="24" t="str">
        <f>IF((F22=""),"",(VLOOKUP(F22,'Car-Name'!$A$12:$B$44,2)))</f>
        <v>Rick Carnegie</v>
      </c>
      <c r="H22" s="383">
        <v>7.5532407407407409E-2</v>
      </c>
      <c r="I22" s="28">
        <f>IF((H22=""),"",(H22-(VLOOKUP(F22,'Leg-9'!$A$12:$C$44,3,FALSE))))</f>
        <v>5.1226851851851912E-2</v>
      </c>
      <c r="J22" s="396"/>
      <c r="K22" s="28" t="str">
        <f t="shared" si="5"/>
        <v/>
      </c>
      <c r="L22" s="383"/>
      <c r="M22" s="383"/>
      <c r="N22" s="28">
        <f t="shared" si="3"/>
        <v>5.1226851851851912E-2</v>
      </c>
      <c r="O22" s="412">
        <v>64</v>
      </c>
      <c r="P22" s="148">
        <f t="shared" si="4"/>
        <v>19</v>
      </c>
      <c r="Q22" s="302" t="str">
        <f>IF('Car-Name'!A22="","",VLOOKUP(F22,'Car-Name'!$A$12:$B$44,2))</f>
        <v>Rick Carnegie</v>
      </c>
      <c r="R22" s="149">
        <f t="shared" si="0"/>
        <v>5.1226851851851912E-2</v>
      </c>
      <c r="S22" s="131">
        <f t="shared" si="1"/>
        <v>52.056032535020272</v>
      </c>
      <c r="T22" s="222">
        <f t="shared" si="2"/>
        <v>12</v>
      </c>
      <c r="U22" s="316">
        <f>IF(F22="",(""),((R22+(VLOOKUP(P22,'Leg-8'!$F$12:$U$44,16,FALSE)))))</f>
        <v>0.45341435185185119</v>
      </c>
      <c r="V22" s="8">
        <f>IF(F22="","",(O22+VLOOKUP('Leg-9'!F22,'Leg-8'!$F$12:$V$44,17,FALSE)))</f>
        <v>523</v>
      </c>
      <c r="W22" s="219">
        <f>IF(P22="","",((O22+(VLOOKUP('Leg-9'!P22,'Leg-8'!$F$12:$V$44,17,FALSE)))/(U22*24)))</f>
        <v>48.061263560944546</v>
      </c>
      <c r="X22" s="150">
        <f t="shared" si="6"/>
        <v>13</v>
      </c>
      <c r="Y22" s="6">
        <v>19</v>
      </c>
      <c r="Z22" s="6" t="s">
        <v>23</v>
      </c>
      <c r="AA22" s="5">
        <f>U22</f>
        <v>0.45341435185185119</v>
      </c>
      <c r="AB22" s="6">
        <v>523</v>
      </c>
      <c r="AC22" s="6">
        <v>47.907177934403776</v>
      </c>
      <c r="AD22" s="6">
        <v>13</v>
      </c>
    </row>
    <row r="23" spans="1:30" s="6" customFormat="1" x14ac:dyDescent="0.3">
      <c r="A23" s="257">
        <v>2</v>
      </c>
      <c r="B23" s="256" t="str">
        <f>IF((A23=""),"",VLOOKUP(A23,'Car-Name'!$A$12:$B$44,2))</f>
        <v>Levi Dyckman</v>
      </c>
      <c r="C23" s="374">
        <v>2.2916666666666669E-2</v>
      </c>
      <c r="D23" s="256" t="str">
        <f>IF((A23=""),"",VLOOKUP(A23,'Car-Name'!$A$12:$C$44,3))</f>
        <v>406-679-0215</v>
      </c>
      <c r="E23" s="377"/>
      <c r="F23" s="380">
        <v>13</v>
      </c>
      <c r="G23" s="24" t="str">
        <f>IF((F23=""),"",(VLOOKUP(F23,'Car-Name'!$A$12:$B$44,2)))</f>
        <v>Ralph Brevik</v>
      </c>
      <c r="H23" s="383">
        <v>7.6226851851851851E-2</v>
      </c>
      <c r="I23" s="28">
        <f>IF((H23=""),"",(H23-(VLOOKUP(F23,'Leg-9'!$A$12:$C$44,3,FALSE))))</f>
        <v>5.122685185185185E-2</v>
      </c>
      <c r="J23" s="396"/>
      <c r="K23" s="28" t="str">
        <f t="shared" si="5"/>
        <v/>
      </c>
      <c r="L23" s="383"/>
      <c r="M23" s="383"/>
      <c r="N23" s="28">
        <f t="shared" si="3"/>
        <v>5.122685185185185E-2</v>
      </c>
      <c r="O23" s="412">
        <v>64</v>
      </c>
      <c r="P23" s="148">
        <f t="shared" si="4"/>
        <v>13</v>
      </c>
      <c r="Q23" s="302" t="str">
        <f>IF('Car-Name'!A23="","",VLOOKUP(F23,'Car-Name'!$A$12:$B$44,2))</f>
        <v>Ralph Brevik</v>
      </c>
      <c r="R23" s="149">
        <f t="shared" si="0"/>
        <v>5.122685185185185E-2</v>
      </c>
      <c r="S23" s="131">
        <f t="shared" si="1"/>
        <v>52.056032535020336</v>
      </c>
      <c r="T23" s="222">
        <f t="shared" si="2"/>
        <v>10</v>
      </c>
      <c r="U23" s="316">
        <f>IF(F23="",(""),((R23+(VLOOKUP(P23,'Leg-8'!$F$12:$U$44,16,FALSE)))))</f>
        <v>0.45947916666666583</v>
      </c>
      <c r="V23" s="8">
        <f>IF(F23="","",(O23+VLOOKUP('Leg-9'!F23,'Leg-8'!$F$12:$V$44,17,FALSE)))</f>
        <v>523</v>
      </c>
      <c r="W23" s="219">
        <f>IF(P23="","",((O23+(VLOOKUP('Leg-9'!P23,'Leg-8'!$F$12:$V$44,17,FALSE)))/(U23*24)))</f>
        <v>47.426887327136789</v>
      </c>
      <c r="X23" s="150">
        <f t="shared" si="6"/>
        <v>14</v>
      </c>
      <c r="Y23" s="6">
        <v>13</v>
      </c>
      <c r="Z23" s="6" t="s">
        <v>333</v>
      </c>
      <c r="AA23" s="5">
        <f>U23</f>
        <v>0.45947916666666583</v>
      </c>
      <c r="AB23" s="6">
        <v>523</v>
      </c>
      <c r="AC23" s="6">
        <v>47.107686148919221</v>
      </c>
      <c r="AD23" s="6">
        <v>14</v>
      </c>
    </row>
    <row r="24" spans="1:30" s="6" customFormat="1" x14ac:dyDescent="0.3">
      <c r="A24" s="257">
        <v>12</v>
      </c>
      <c r="B24" s="256" t="str">
        <f>IF((A24=""),"",VLOOKUP(A24,'Car-Name'!$A$12:$B$44,2))</f>
        <v>Sonny Bishop</v>
      </c>
      <c r="C24" s="374">
        <v>2.361111111111111E-2</v>
      </c>
      <c r="D24" s="256" t="str">
        <f>IF((A24=""),"",VLOOKUP(A24,'Car-Name'!$A$12:$C$44,3))</f>
        <v>714-305-6474</v>
      </c>
      <c r="E24" s="377"/>
      <c r="F24" s="380">
        <v>3</v>
      </c>
      <c r="G24" s="24" t="str">
        <f>IF((F24=""),"",(VLOOKUP(F24,'Car-Name'!$A$12:$B$44,2)))</f>
        <v>Mike Cuffe</v>
      </c>
      <c r="H24" s="383">
        <v>7.6921296296296293E-2</v>
      </c>
      <c r="I24" s="28">
        <f>IF((H24=""),"",(H24-(VLOOKUP(F24,'Leg-9'!$A$12:$C$44,3,FALSE))))</f>
        <v>5.1226851851851891E-2</v>
      </c>
      <c r="J24" s="396"/>
      <c r="K24" s="28" t="str">
        <f t="shared" si="5"/>
        <v/>
      </c>
      <c r="L24" s="383"/>
      <c r="M24" s="383"/>
      <c r="N24" s="28">
        <f t="shared" si="3"/>
        <v>5.1226851851851891E-2</v>
      </c>
      <c r="O24" s="412">
        <v>64</v>
      </c>
      <c r="P24" s="148">
        <f t="shared" si="4"/>
        <v>3</v>
      </c>
      <c r="Q24" s="302" t="str">
        <f>IF('Car-Name'!A24="","",VLOOKUP(F24,'Car-Name'!$A$12:$B$44,2))</f>
        <v>Mike Cuffe</v>
      </c>
      <c r="R24" s="149">
        <f t="shared" si="0"/>
        <v>5.1226851851851891E-2</v>
      </c>
      <c r="S24" s="131">
        <f t="shared" si="1"/>
        <v>52.056032535020293</v>
      </c>
      <c r="T24" s="222">
        <f t="shared" si="2"/>
        <v>11</v>
      </c>
      <c r="U24" s="316">
        <f>IF(F24="",(""),((R24+(VLOOKUP(P24,'Leg-8'!$F$12:$U$44,16,FALSE)))))</f>
        <v>0.47457175925925849</v>
      </c>
      <c r="V24" s="8">
        <f>IF(F24="","",(O24+VLOOKUP('Leg-9'!F24,'Leg-8'!$F$12:$V$44,17,FALSE)))</f>
        <v>523</v>
      </c>
      <c r="W24" s="219">
        <f>IF(P24="","",((O24+(VLOOKUP('Leg-9'!P24,'Leg-8'!$F$12:$V$44,17,FALSE)))/(U24*24)))</f>
        <v>45.918591322586224</v>
      </c>
      <c r="X24" s="150">
        <f t="shared" si="6"/>
        <v>15</v>
      </c>
      <c r="Y24" s="6">
        <v>3</v>
      </c>
      <c r="Z24" s="6" t="s">
        <v>27</v>
      </c>
      <c r="AA24" s="5">
        <f>U24</f>
        <v>0.47457175925925849</v>
      </c>
      <c r="AB24" s="6">
        <v>523</v>
      </c>
      <c r="AC24" s="6">
        <v>45.985882812690889</v>
      </c>
      <c r="AD24" s="6">
        <v>15</v>
      </c>
    </row>
    <row r="25" spans="1:30" s="6" customFormat="1" x14ac:dyDescent="0.3">
      <c r="A25" s="257">
        <v>19</v>
      </c>
      <c r="B25" s="256" t="str">
        <f>IF((A25=""),"",VLOOKUP(A25,'Car-Name'!$A$12:$B$44,2))</f>
        <v>Rick Carnegie</v>
      </c>
      <c r="C25" s="374">
        <v>2.43055555555555E-2</v>
      </c>
      <c r="D25" s="256" t="str">
        <f>IF((A25=""),"",VLOOKUP(A25,'Car-Name'!$A$12:$C$44,3))</f>
        <v>509-590-9224</v>
      </c>
      <c r="E25" s="377"/>
      <c r="F25" s="380">
        <v>18</v>
      </c>
      <c r="G25" s="24" t="str">
        <f>IF((F25=""),"",(VLOOKUP(F25,'Car-Name'!$A$12:$B$44,2)))</f>
        <v>Bill Comer</v>
      </c>
      <c r="H25" s="383">
        <v>7.7615740740740735E-2</v>
      </c>
      <c r="I25" s="28">
        <f>IF((H25=""),"",(H25-(VLOOKUP(F25,'Leg-9'!$A$12:$C$44,3,FALSE))))</f>
        <v>5.1226851851851843E-2</v>
      </c>
      <c r="J25" s="396"/>
      <c r="K25" s="28" t="str">
        <f t="shared" si="5"/>
        <v/>
      </c>
      <c r="L25" s="383"/>
      <c r="M25" s="383"/>
      <c r="N25" s="28">
        <f t="shared" si="3"/>
        <v>5.1226851851851843E-2</v>
      </c>
      <c r="O25" s="412">
        <v>64</v>
      </c>
      <c r="P25" s="148">
        <f t="shared" si="4"/>
        <v>18</v>
      </c>
      <c r="Q25" s="302" t="str">
        <f>IF('Car-Name'!A25="","",VLOOKUP(F25,'Car-Name'!$A$12:$B$44,2))</f>
        <v>Bill Comer</v>
      </c>
      <c r="R25" s="149">
        <f t="shared" si="0"/>
        <v>5.1226851851851843E-2</v>
      </c>
      <c r="S25" s="131">
        <f t="shared" si="1"/>
        <v>52.056032535020336</v>
      </c>
      <c r="T25" s="222">
        <f t="shared" si="2"/>
        <v>9</v>
      </c>
      <c r="U25" s="316">
        <f>IF(F25="",(""),((R25+(VLOOKUP(P25,'Leg-8'!$F$12:$U$44,16,FALSE)))))</f>
        <v>0.49254629629629626</v>
      </c>
      <c r="V25" s="8">
        <f>IF(F25="","",(O25+VLOOKUP('Leg-9'!F25,'Leg-8'!$F$12:$V$44,17,FALSE)))</f>
        <v>523</v>
      </c>
      <c r="W25" s="219">
        <f>IF(P25="","",((O25+(VLOOKUP('Leg-9'!P25,'Leg-8'!$F$12:$V$44,17,FALSE)))/(U25*24)))</f>
        <v>44.242879969921987</v>
      </c>
      <c r="X25" s="150">
        <f t="shared" si="6"/>
        <v>17</v>
      </c>
      <c r="Y25" s="6">
        <v>18</v>
      </c>
      <c r="Z25" s="6" t="s">
        <v>334</v>
      </c>
      <c r="AA25" s="5">
        <f>U25</f>
        <v>0.49254629629629626</v>
      </c>
      <c r="AB25" s="6">
        <v>523</v>
      </c>
      <c r="AC25" s="6">
        <v>44.305346385542173</v>
      </c>
      <c r="AD25" s="6">
        <v>17</v>
      </c>
    </row>
    <row r="26" spans="1:30" s="6" customFormat="1" x14ac:dyDescent="0.3">
      <c r="A26" s="257">
        <v>13</v>
      </c>
      <c r="B26" s="256" t="str">
        <f>IF((A26=""),"",VLOOKUP(A26,'Car-Name'!$A$12:$B$44,2))</f>
        <v>Ralph Brevik</v>
      </c>
      <c r="C26" s="374">
        <v>2.5000000000000001E-2</v>
      </c>
      <c r="D26" s="256" t="str">
        <f>IF((A26=""),"",VLOOKUP(A26,'Car-Name'!$A$12:$C$44,3))</f>
        <v>509-435-1895</v>
      </c>
      <c r="E26" s="377"/>
      <c r="F26" s="380">
        <v>12</v>
      </c>
      <c r="G26" s="24" t="str">
        <f>IF((F26=""),"",(VLOOKUP(F26,'Car-Name'!$A$12:$B$44,2)))</f>
        <v>Sonny Bishop</v>
      </c>
      <c r="H26" s="383"/>
      <c r="I26" s="28" t="str">
        <f>IF((H26=""),"",(H26-(VLOOKUP(F26,'Leg-9'!$A$12:$C$44,3,FALSE))))</f>
        <v/>
      </c>
      <c r="J26" s="483" t="s">
        <v>47</v>
      </c>
      <c r="K26" s="28">
        <f t="shared" si="5"/>
        <v>5.2615740740740741E-2</v>
      </c>
      <c r="L26" s="383"/>
      <c r="M26" s="383"/>
      <c r="N26" s="28">
        <f t="shared" si="3"/>
        <v>5.2615740740740741E-2</v>
      </c>
      <c r="O26" s="412">
        <v>28</v>
      </c>
      <c r="P26" s="148">
        <f t="shared" si="4"/>
        <v>12</v>
      </c>
      <c r="Q26" s="302" t="str">
        <f>IF('Car-Name'!A26="","",VLOOKUP(F26,'Car-Name'!$A$12:$B$44,2))</f>
        <v>Sonny Bishop</v>
      </c>
      <c r="R26" s="149">
        <f t="shared" si="0"/>
        <v>5.2615740740740741E-2</v>
      </c>
      <c r="S26" s="131">
        <f t="shared" si="1"/>
        <v>22.173339199296084</v>
      </c>
      <c r="T26" s="222">
        <f t="shared" si="2"/>
        <v>14</v>
      </c>
      <c r="U26" s="316">
        <f>IF(F26="",(""),((R26+(VLOOKUP(P26,'Leg-8'!$F$12:$U$44,16,FALSE)))))</f>
        <v>0.44034722222222156</v>
      </c>
      <c r="V26" s="8">
        <f>IF(F26="","",(O26+VLOOKUP('Leg-9'!F26,'Leg-8'!$F$12:$V$44,17,FALSE)))</f>
        <v>487</v>
      </c>
      <c r="W26" s="219">
        <f>IF(P26="","",((O26+(VLOOKUP('Leg-9'!P26,'Leg-8'!$F$12:$V$44,17,FALSE)))/(U26*24)))</f>
        <v>46.081059769752471</v>
      </c>
      <c r="X26" s="150">
        <f t="shared" si="6"/>
        <v>12</v>
      </c>
      <c r="Y26" s="6">
        <v>12</v>
      </c>
      <c r="Z26" s="6" t="s">
        <v>367</v>
      </c>
      <c r="AA26" s="5">
        <f>U26</f>
        <v>0.44034722222222156</v>
      </c>
      <c r="AB26" s="6">
        <v>487</v>
      </c>
      <c r="AC26" s="6">
        <v>45.901295981149431</v>
      </c>
      <c r="AD26" s="6">
        <v>12</v>
      </c>
    </row>
    <row r="27" spans="1:30" s="6" customFormat="1" x14ac:dyDescent="0.3">
      <c r="A27" s="257">
        <v>3</v>
      </c>
      <c r="B27" s="256" t="str">
        <f>IF((A27=""),"",VLOOKUP(A27,'Car-Name'!$A$12:$B$44,2))</f>
        <v>Mike Cuffe</v>
      </c>
      <c r="C27" s="374">
        <v>2.5694444444444402E-2</v>
      </c>
      <c r="D27" s="256" t="str">
        <f>IF((A27=""),"",VLOOKUP(A27,'Car-Name'!$A$12:$C$44,3))</f>
        <v>406-293-1247</v>
      </c>
      <c r="E27" s="377"/>
      <c r="F27" s="380">
        <v>5</v>
      </c>
      <c r="G27" s="24" t="str">
        <f>IF((F27=""),"",(VLOOKUP(F27,'Car-Name'!$A$12:$B$44,2)))</f>
        <v>Garrett Green</v>
      </c>
      <c r="H27" s="383"/>
      <c r="I27" s="28" t="str">
        <f>IF((H27=""),"",(H27-(VLOOKUP(F27,'Leg-9'!$A$12:$C$44,3,FALSE))))</f>
        <v/>
      </c>
      <c r="J27" s="483" t="s">
        <v>47</v>
      </c>
      <c r="K27" s="28">
        <f t="shared" si="5"/>
        <v>5.2615740740740741E-2</v>
      </c>
      <c r="L27" s="383"/>
      <c r="M27" s="383"/>
      <c r="N27" s="28">
        <f t="shared" si="3"/>
        <v>5.2615740740740741E-2</v>
      </c>
      <c r="O27" s="412">
        <v>22</v>
      </c>
      <c r="P27" s="148">
        <f t="shared" si="4"/>
        <v>5</v>
      </c>
      <c r="Q27" s="302" t="str">
        <f>IF('Car-Name'!A27="","",VLOOKUP(F27,'Car-Name'!$A$12:$B$44,2))</f>
        <v>Garrett Green</v>
      </c>
      <c r="R27" s="149">
        <f t="shared" si="0"/>
        <v>5.2615740740740741E-2</v>
      </c>
      <c r="S27" s="131">
        <f t="shared" si="1"/>
        <v>17.421909370875493</v>
      </c>
      <c r="T27" s="222">
        <f t="shared" si="2"/>
        <v>14</v>
      </c>
      <c r="U27" s="316">
        <f>IF(F27="",(""),((R27+(VLOOKUP(P27,'Leg-8'!$F$12:$U$44,16,FALSE)))))</f>
        <v>0.41712962962962885</v>
      </c>
      <c r="V27" s="8">
        <f>IF(F27="","",(O27+VLOOKUP('Leg-9'!F27,'Leg-8'!$F$12:$V$44,17,FALSE)))</f>
        <v>481</v>
      </c>
      <c r="W27" s="219">
        <f>IF(P27="","",((O27+(VLOOKUP('Leg-9'!P27,'Leg-8'!$F$12:$V$44,17,FALSE)))/(U27*24)))</f>
        <v>48.046614872364131</v>
      </c>
      <c r="X27" s="150">
        <f t="shared" si="6"/>
        <v>7</v>
      </c>
      <c r="Y27" s="6">
        <v>5</v>
      </c>
      <c r="Z27" s="6" t="s">
        <v>17</v>
      </c>
      <c r="AA27" s="5">
        <f>U27</f>
        <v>0.41712962962962885</v>
      </c>
      <c r="AB27" s="6">
        <v>481</v>
      </c>
      <c r="AC27" s="6">
        <v>47.848793832380096</v>
      </c>
      <c r="AD27" s="6">
        <v>7</v>
      </c>
    </row>
    <row r="28" spans="1:30" s="6" customFormat="1" x14ac:dyDescent="0.3">
      <c r="A28" s="257">
        <v>1</v>
      </c>
      <c r="B28" s="256" t="str">
        <f>IF((A28=""),"",VLOOKUP(A28,'Car-Name'!$A$12:$B$44,2))</f>
        <v>Brandon Langel</v>
      </c>
      <c r="C28" s="374"/>
      <c r="D28" s="256" t="str">
        <f>IF((A28=""),"",VLOOKUP(A28,'Car-Name'!$A$12:$C$44,3))</f>
        <v>406-390-6676</v>
      </c>
      <c r="E28" s="377" t="s">
        <v>357</v>
      </c>
      <c r="F28" s="380">
        <v>17</v>
      </c>
      <c r="G28" s="24" t="str">
        <f>IF((F28=""),"",(VLOOKUP(F28,'Car-Name'!$A$12:$B$44,2)))</f>
        <v>Mike Robison</v>
      </c>
      <c r="H28" s="383"/>
      <c r="I28" s="28" t="str">
        <f>IF((H28=""),"",(H28-(VLOOKUP(F28,'Leg-9'!$A$12:$C$44,3,FALSE))))</f>
        <v/>
      </c>
      <c r="J28" s="396" t="s">
        <v>47</v>
      </c>
      <c r="K28" s="28">
        <f t="shared" si="5"/>
        <v>5.2615740740740741E-2</v>
      </c>
      <c r="L28" s="383"/>
      <c r="M28" s="383"/>
      <c r="N28" s="28">
        <f t="shared" si="3"/>
        <v>5.2615740740740741E-2</v>
      </c>
      <c r="O28" s="399">
        <v>0</v>
      </c>
      <c r="P28" s="148">
        <f t="shared" si="4"/>
        <v>17</v>
      </c>
      <c r="Q28" s="302" t="str">
        <f>IF('Car-Name'!A28="","",VLOOKUP(F28,'Car-Name'!$A$12:$B$44,2))</f>
        <v>Mike Robison</v>
      </c>
      <c r="R28" s="149">
        <f t="shared" si="0"/>
        <v>5.2615740740740741E-2</v>
      </c>
      <c r="S28" s="131">
        <f t="shared" si="1"/>
        <v>0</v>
      </c>
      <c r="T28" s="222">
        <f t="shared" si="2"/>
        <v>14</v>
      </c>
      <c r="U28" s="316">
        <f>IF(F28="",(""),((R28+(VLOOKUP(P28,'Leg-8'!$F$12:$U$44,16,FALSE)))))</f>
        <v>0.50001157407407371</v>
      </c>
      <c r="V28" s="8">
        <f>IF(F28="","",(O28+VLOOKUP('Leg-9'!F28,'Leg-8'!$F$12:$V$44,17,FALSE)))</f>
        <v>241</v>
      </c>
      <c r="W28" s="219">
        <f>IF(P28="","",((O28+(VLOOKUP('Leg-9'!P28,'Leg-8'!$F$12:$V$44,17,FALSE)))/(U28*24)))</f>
        <v>20.082868452119179</v>
      </c>
      <c r="X28" s="150">
        <f t="shared" si="6"/>
        <v>18</v>
      </c>
      <c r="Y28" s="6">
        <v>17</v>
      </c>
      <c r="Z28" s="6" t="s">
        <v>21</v>
      </c>
      <c r="AA28" s="5">
        <f>U28</f>
        <v>0.50001157407407371</v>
      </c>
      <c r="AB28" s="6">
        <v>241</v>
      </c>
      <c r="AC28" s="6">
        <v>20.013840830449837</v>
      </c>
      <c r="AD28" s="6">
        <v>18</v>
      </c>
    </row>
    <row r="29" spans="1:30" s="6" customFormat="1" x14ac:dyDescent="0.3">
      <c r="A29" s="257">
        <v>18</v>
      </c>
      <c r="B29" s="256" t="str">
        <f>IF((A29=""),"",VLOOKUP(A29,'Car-Name'!$A$12:$B$44,2))</f>
        <v>Bill Comer</v>
      </c>
      <c r="C29" s="374">
        <v>2.6388888888888889E-2</v>
      </c>
      <c r="D29" s="256" t="str">
        <f>IF((A29=""),"",VLOOKUP(A29,'Car-Name'!$A$12:$C$44,3))</f>
        <v>630-896-2111</v>
      </c>
      <c r="E29" s="377"/>
      <c r="F29" s="380">
        <v>1</v>
      </c>
      <c r="G29" s="24" t="str">
        <f>IF((F29=""),"",(VLOOKUP(F29,'Car-Name'!$A$12:$B$44,2)))</f>
        <v>Brandon Langel</v>
      </c>
      <c r="H29" s="383"/>
      <c r="I29" s="28" t="str">
        <f>IF((H29=""),"",(H29-(VLOOKUP(F29,'Leg-9'!$A$12:$C$44,3,FALSE))))</f>
        <v/>
      </c>
      <c r="J29" s="396" t="s">
        <v>47</v>
      </c>
      <c r="K29" s="28">
        <f t="shared" si="5"/>
        <v>5.2615740740740741E-2</v>
      </c>
      <c r="L29" s="383"/>
      <c r="M29" s="383"/>
      <c r="N29" s="28">
        <f t="shared" si="3"/>
        <v>5.2615740740740741E-2</v>
      </c>
      <c r="O29" s="399">
        <v>0</v>
      </c>
      <c r="P29" s="148">
        <f t="shared" si="4"/>
        <v>1</v>
      </c>
      <c r="Q29" s="302" t="str">
        <f>IF('Car-Name'!A29="","",VLOOKUP(F29,'Car-Name'!$A$12:$B$44,2))</f>
        <v>Brandon Langel</v>
      </c>
      <c r="R29" s="149">
        <f>IF(N29="",(""),(N29))</f>
        <v>5.2615740740740741E-2</v>
      </c>
      <c r="S29" s="131">
        <f>IF(R29="",(""),(O29/(R29*24)))</f>
        <v>0</v>
      </c>
      <c r="T29" s="222">
        <f t="shared" ref="T29:T44" si="7">IF(R29="","",(RANK(R29,$R$12:$R$44,1)))</f>
        <v>14</v>
      </c>
      <c r="U29" s="316">
        <f>IF(F29="",(""),((R29+(VLOOKUP(P29,'Leg-8'!$F$12:$U$44,16,FALSE)))))</f>
        <v>0.48468749999999905</v>
      </c>
      <c r="V29" s="8">
        <f>IF(F29="","",(O29+VLOOKUP('Leg-9'!F29,'Leg-8'!$F$12:$V$44,17,FALSE)))</f>
        <v>174</v>
      </c>
      <c r="W29" s="219">
        <f>IF(P29="","",((O29+(VLOOKUP('Leg-9'!P29,'Leg-8'!$F$12:$V$44,17,FALSE)))/(U29*24)))</f>
        <v>14.958091553836264</v>
      </c>
      <c r="X29" s="150">
        <f t="shared" si="6"/>
        <v>16</v>
      </c>
      <c r="Y29" s="6">
        <v>1</v>
      </c>
      <c r="Z29" s="6" t="s">
        <v>28</v>
      </c>
      <c r="AA29" s="5">
        <f>U29</f>
        <v>0.48468749999999905</v>
      </c>
      <c r="AB29" s="6">
        <v>174</v>
      </c>
      <c r="AC29" s="6">
        <v>14.905058773140466</v>
      </c>
      <c r="AD29" s="6">
        <v>16</v>
      </c>
    </row>
    <row r="30" spans="1:30" s="6" customFormat="1" x14ac:dyDescent="0.3">
      <c r="A30" s="257">
        <v>7</v>
      </c>
      <c r="B30" s="256" t="str">
        <f>IF((A30=""),"",VLOOKUP(A30,'Car-Name'!$A$12:$B$44,2))</f>
        <v>Myron Richardson</v>
      </c>
      <c r="C30" s="374"/>
      <c r="D30" s="256" t="str">
        <f>IF((A30=""),"",VLOOKUP(A30,'Car-Name'!$A$12:$C$44,3))</f>
        <v>208-773-9259</v>
      </c>
      <c r="E30" s="377" t="s">
        <v>357</v>
      </c>
      <c r="F30" s="380">
        <v>7</v>
      </c>
      <c r="G30" s="24" t="str">
        <f>IF((F30=""),"",(VLOOKUP(F30,'Car-Name'!$A$12:$B$44,2)))</f>
        <v>Myron Richardson</v>
      </c>
      <c r="H30" s="383"/>
      <c r="I30" s="28" t="str">
        <f>IF((H30=""),"",(H30-(VLOOKUP(F30,'Leg-9'!$A$12:$C$44,3,FALSE))))</f>
        <v/>
      </c>
      <c r="J30" s="396" t="s">
        <v>47</v>
      </c>
      <c r="K30" s="28">
        <f t="shared" si="5"/>
        <v>5.2615740740740741E-2</v>
      </c>
      <c r="L30" s="383"/>
      <c r="M30" s="383"/>
      <c r="N30" s="28">
        <f t="shared" si="3"/>
        <v>5.2615740740740741E-2</v>
      </c>
      <c r="O30" s="399">
        <v>0</v>
      </c>
      <c r="P30" s="148">
        <f t="shared" si="4"/>
        <v>7</v>
      </c>
      <c r="Q30" s="302" t="str">
        <f>IF('Car-Name'!A30="","",VLOOKUP(F30,'Car-Name'!$A$12:$B$44,2))</f>
        <v>Myron Richardson</v>
      </c>
      <c r="R30" s="149">
        <f t="shared" ref="R30:R44" si="8">IF(N30="",(""),(N30))</f>
        <v>5.2615740740740741E-2</v>
      </c>
      <c r="S30" s="131">
        <f t="shared" ref="S30:S44" si="9">IF(R30="",(""),(O30/(R30*24)))</f>
        <v>0</v>
      </c>
      <c r="T30" s="222">
        <f t="shared" si="7"/>
        <v>14</v>
      </c>
      <c r="U30" s="316">
        <f>IF(F30="",(""),((R30+(VLOOKUP(P30,'Leg-8'!$F$12:$U$44,16,FALSE)))))</f>
        <v>0.50482638888888798</v>
      </c>
      <c r="V30" s="8">
        <f>IF(F30="","",(O30+VLOOKUP('Leg-9'!F30,'Leg-8'!$F$12:$V$44,17,FALSE)))</f>
        <v>74</v>
      </c>
      <c r="W30" s="219">
        <f>IF(P30="","",((O30+(VLOOKUP('Leg-9'!P30,'Leg-8'!$F$12:$V$44,17,FALSE)))/(U30*24)))</f>
        <v>6.1077102964440577</v>
      </c>
      <c r="X30" s="150">
        <f t="shared" si="6"/>
        <v>19</v>
      </c>
      <c r="Y30" s="6">
        <v>7</v>
      </c>
      <c r="Z30" s="6" t="s">
        <v>329</v>
      </c>
      <c r="AA30" s="5">
        <f>U30</f>
        <v>0.50482638888888798</v>
      </c>
      <c r="AB30" s="6">
        <v>74</v>
      </c>
      <c r="AC30" s="6">
        <v>6.0869167847187411</v>
      </c>
      <c r="AD30" s="6">
        <v>19</v>
      </c>
    </row>
    <row r="31" spans="1:30" s="6" customFormat="1" x14ac:dyDescent="0.3">
      <c r="A31" s="257">
        <v>14</v>
      </c>
      <c r="B31" s="256" t="str">
        <f>IF((A31=""),"",VLOOKUP(A31,'Car-Name'!$A$12:$B$44,2))</f>
        <v>Nan Robison</v>
      </c>
      <c r="C31" s="374"/>
      <c r="D31" s="256" t="str">
        <f>IF((A31=""),"",VLOOKUP(A31,'Car-Name'!$A$12:$C$44,3))</f>
        <v>509-701-4359</v>
      </c>
      <c r="E31" s="377" t="s">
        <v>364</v>
      </c>
      <c r="F31" s="380">
        <v>14</v>
      </c>
      <c r="G31" s="24" t="str">
        <f>IF((F31=""),"",(VLOOKUP(F31,'Car-Name'!$A$12:$B$44,2)))</f>
        <v>Nan Robison</v>
      </c>
      <c r="H31" s="383"/>
      <c r="I31" s="28" t="str">
        <f>IF((H31=""),"",(H31-(VLOOKUP(F31,'Leg-9'!$A$12:$C$44,3,FALSE))))</f>
        <v/>
      </c>
      <c r="J31" s="396" t="s">
        <v>47</v>
      </c>
      <c r="K31" s="28">
        <f t="shared" si="5"/>
        <v>5.2615740740740741E-2</v>
      </c>
      <c r="L31" s="383"/>
      <c r="M31" s="383"/>
      <c r="N31" s="28">
        <f t="shared" si="3"/>
        <v>5.2615740740740741E-2</v>
      </c>
      <c r="O31" s="399">
        <v>0</v>
      </c>
      <c r="P31" s="148">
        <f t="shared" si="4"/>
        <v>14</v>
      </c>
      <c r="Q31" s="302" t="str">
        <f>IF('Car-Name'!A31="","",VLOOKUP(F31,'Car-Name'!$A$12:$B$44,2))</f>
        <v>Nan Robison</v>
      </c>
      <c r="R31" s="149">
        <f t="shared" si="8"/>
        <v>5.2615740740740741E-2</v>
      </c>
      <c r="S31" s="131">
        <f t="shared" si="9"/>
        <v>0</v>
      </c>
      <c r="T31" s="222">
        <f t="shared" si="7"/>
        <v>14</v>
      </c>
      <c r="U31" s="316">
        <f>IF(F31="",(""),((R31+(VLOOKUP(P31,'Leg-8'!$F$12:$U$44,16,FALSE)))))</f>
        <v>0.50482638888888798</v>
      </c>
      <c r="V31" s="8">
        <f>IF(F31="","",(O31+VLOOKUP('Leg-9'!F31,'Leg-8'!$F$12:$V$44,17,FALSE)))</f>
        <v>6</v>
      </c>
      <c r="W31" s="219">
        <f>IF(P31="","",((O31+(VLOOKUP('Leg-9'!P31,'Leg-8'!$F$12:$V$44,17,FALSE)))/(U31*24)))</f>
        <v>0.49521975376573446</v>
      </c>
      <c r="X31" s="150">
        <f t="shared" si="6"/>
        <v>19</v>
      </c>
      <c r="Y31" s="6">
        <v>14</v>
      </c>
      <c r="Z31" s="6" t="s">
        <v>31</v>
      </c>
      <c r="AA31" s="5">
        <f>U31</f>
        <v>0.50482638888888798</v>
      </c>
      <c r="AB31" s="6">
        <v>6</v>
      </c>
      <c r="AC31" s="6">
        <v>0.49353379335557362</v>
      </c>
      <c r="AD31" s="6">
        <v>20</v>
      </c>
    </row>
    <row r="32" spans="1:30" s="6" customFormat="1" x14ac:dyDescent="0.3">
      <c r="A32" s="257" t="str">
        <f>IF(('Leg-8'!F32=""),"",('Leg-8'!F32))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IF((H32=""),"",(H32-(VLOOKUP(F32,'Leg-9'!$A$12:$C$44,3,FALSE))))</f>
        <v/>
      </c>
      <c r="J32" s="396"/>
      <c r="K32" s="28" t="str">
        <f t="shared" si="5"/>
        <v/>
      </c>
      <c r="L32" s="383"/>
      <c r="M32" s="383"/>
      <c r="N32" s="28" t="str">
        <f t="shared" si="3"/>
        <v/>
      </c>
      <c r="O32" s="399"/>
      <c r="P32" s="148" t="str">
        <f t="shared" si="4"/>
        <v/>
      </c>
      <c r="Q32" s="302" t="e">
        <f>IF('Car-Name'!A32="","",VLOOKUP(F32,'Car-Name'!$A$12:$B$44,2))</f>
        <v>#N/A</v>
      </c>
      <c r="R32" s="149" t="str">
        <f t="shared" si="8"/>
        <v/>
      </c>
      <c r="S32" s="131" t="str">
        <f t="shared" si="9"/>
        <v/>
      </c>
      <c r="T32" s="222" t="str">
        <f t="shared" si="7"/>
        <v/>
      </c>
      <c r="U32" s="316" t="str">
        <f>IF(F32="",(""),((R32+(VLOOKUP(P32,'Leg-8'!$F$12:$U$44,16,FALSE)))))</f>
        <v/>
      </c>
      <c r="V32" s="8" t="str">
        <f>IF(F32="","",(O32+VLOOKUP('Leg-9'!F32,'Leg-8'!$F$12:$V$44,17,FALSE)))</f>
        <v/>
      </c>
      <c r="W32" s="219" t="str">
        <f>IF(P32="","",((O32+(VLOOKUP('Leg-9'!P32,'Leg-8'!$F$12:$V$44,17,FALSE)))/(U32*24)))</f>
        <v/>
      </c>
      <c r="X32" s="150" t="str">
        <f t="shared" si="6"/>
        <v/>
      </c>
    </row>
    <row r="33" spans="1:24" s="6" customFormat="1" x14ac:dyDescent="0.3">
      <c r="A33" s="257" t="str">
        <f>IF(('Leg-8'!F33=""),"",('Leg-8'!F33))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IF((H33=""),"",(H33-(VLOOKUP(F33,'Leg-9'!$A$12:$C$44,3,FALSE))))</f>
        <v/>
      </c>
      <c r="J33" s="396"/>
      <c r="K33" s="28" t="str">
        <f t="shared" si="5"/>
        <v/>
      </c>
      <c r="L33" s="383"/>
      <c r="M33" s="383"/>
      <c r="N33" s="28" t="str">
        <f t="shared" si="3"/>
        <v/>
      </c>
      <c r="O33" s="399"/>
      <c r="P33" s="148" t="str">
        <f t="shared" si="4"/>
        <v/>
      </c>
      <c r="Q33" s="302" t="e">
        <f>IF('Car-Name'!A33="","",VLOOKUP(F33,'Car-Name'!$A$12:$B$44,2))</f>
        <v>#N/A</v>
      </c>
      <c r="R33" s="149" t="str">
        <f t="shared" si="8"/>
        <v/>
      </c>
      <c r="S33" s="131" t="str">
        <f t="shared" si="9"/>
        <v/>
      </c>
      <c r="T33" s="222" t="str">
        <f t="shared" si="7"/>
        <v/>
      </c>
      <c r="U33" s="316" t="str">
        <f>IF(F33="",(""),((R33+(VLOOKUP(P33,'Leg-8'!$F$12:$U$44,16,FALSE)))))</f>
        <v/>
      </c>
      <c r="V33" s="8" t="str">
        <f>IF(F33="","",(O33+VLOOKUP('Leg-9'!F33,'Leg-8'!$F$12:$V$44,17,FALSE)))</f>
        <v/>
      </c>
      <c r="W33" s="219" t="str">
        <f>IF(P33="","",((O33+(VLOOKUP('Leg-9'!P33,'Leg-8'!$F$12:$V$44,17,FALSE)))/(U33*24)))</f>
        <v/>
      </c>
      <c r="X33" s="150" t="str">
        <f t="shared" si="6"/>
        <v/>
      </c>
    </row>
    <row r="34" spans="1:24" s="6" customFormat="1" x14ac:dyDescent="0.3">
      <c r="A34" s="257" t="str">
        <f>IF(('Leg-8'!F34=""),"",('Leg-8'!F34))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IF((H34=""),"",(H34-(VLOOKUP(F34,'Leg-9'!$A$12:$C$44,3,FALSE))))</f>
        <v/>
      </c>
      <c r="J34" s="396"/>
      <c r="K34" s="28" t="str">
        <f t="shared" si="5"/>
        <v/>
      </c>
      <c r="L34" s="383"/>
      <c r="M34" s="383"/>
      <c r="N34" s="28" t="str">
        <f t="shared" si="3"/>
        <v/>
      </c>
      <c r="O34" s="399"/>
      <c r="P34" s="148" t="str">
        <f t="shared" si="4"/>
        <v/>
      </c>
      <c r="Q34" s="302" t="e">
        <f>IF('Car-Name'!A34="","",VLOOKUP(F34,'Car-Name'!$A$12:$B$44,2))</f>
        <v>#N/A</v>
      </c>
      <c r="R34" s="149" t="str">
        <f t="shared" si="8"/>
        <v/>
      </c>
      <c r="S34" s="131" t="str">
        <f t="shared" si="9"/>
        <v/>
      </c>
      <c r="T34" s="222" t="str">
        <f t="shared" si="7"/>
        <v/>
      </c>
      <c r="U34" s="316" t="str">
        <f>IF(F34="",(""),((R34+(VLOOKUP(P34,'Leg-8'!$F$12:$U$44,16,FALSE)))))</f>
        <v/>
      </c>
      <c r="V34" s="8" t="str">
        <f>IF(F34="","",(O34+VLOOKUP('Leg-9'!F34,'Leg-8'!$F$12:$V$44,17,FALSE)))</f>
        <v/>
      </c>
      <c r="W34" s="219" t="str">
        <f>IF(P34="","",((O34+(VLOOKUP('Leg-9'!P34,'Leg-8'!$F$12:$V$44,17,FALSE)))/(U34*24)))</f>
        <v/>
      </c>
      <c r="X34" s="150" t="str">
        <f t="shared" si="6"/>
        <v/>
      </c>
    </row>
    <row r="35" spans="1:24" s="6" customFormat="1" x14ac:dyDescent="0.3">
      <c r="A35" s="257" t="str">
        <f>IF(('Leg-8'!F35=""),"",('Leg-8'!F35))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IF((H35=""),"",(H35-(VLOOKUP(F35,'Leg-9'!$A$12:$C$44,3,FALSE))))</f>
        <v/>
      </c>
      <c r="J35" s="396"/>
      <c r="K35" s="28" t="str">
        <f t="shared" si="5"/>
        <v/>
      </c>
      <c r="L35" s="383"/>
      <c r="M35" s="383"/>
      <c r="N35" s="28" t="str">
        <f t="shared" si="3"/>
        <v/>
      </c>
      <c r="O35" s="399"/>
      <c r="P35" s="148" t="str">
        <f t="shared" si="4"/>
        <v/>
      </c>
      <c r="Q35" s="302" t="str">
        <f>IF('Car-Name'!A35="","",VLOOKUP(F35,'Car-Name'!$A$12:$B$44,2))</f>
        <v/>
      </c>
      <c r="R35" s="149" t="str">
        <f t="shared" si="8"/>
        <v/>
      </c>
      <c r="S35" s="131" t="str">
        <f t="shared" si="9"/>
        <v/>
      </c>
      <c r="T35" s="222" t="str">
        <f t="shared" si="7"/>
        <v/>
      </c>
      <c r="U35" s="316" t="str">
        <f>IF(F35="",(""),((R35+(VLOOKUP(P35,'Leg-8'!$F$12:$U$44,16,FALSE)))))</f>
        <v/>
      </c>
      <c r="V35" s="8" t="str">
        <f>IF(F35="","",(O35+VLOOKUP('Leg-9'!F35,'Leg-8'!$F$12:$V$44,17,FALSE)))</f>
        <v/>
      </c>
      <c r="W35" s="219" t="str">
        <f>IF(P35="","",((O35+(VLOOKUP('Leg-9'!P35,'Leg-8'!$F$12:$V$44,17,FALSE)))/(U35*24)))</f>
        <v/>
      </c>
      <c r="X35" s="150" t="str">
        <f t="shared" si="6"/>
        <v/>
      </c>
    </row>
    <row r="36" spans="1:24" s="6" customFormat="1" x14ac:dyDescent="0.3">
      <c r="A36" s="257" t="str">
        <f>IF(('Leg-8'!F36=""),"",('Leg-8'!F36))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IF((H36=""),"",(H36-(VLOOKUP(F36,'Leg-9'!$A$12:$C$44,3,FALSE))))</f>
        <v/>
      </c>
      <c r="J36" s="396"/>
      <c r="K36" s="28" t="str">
        <f t="shared" si="5"/>
        <v/>
      </c>
      <c r="L36" s="383"/>
      <c r="M36" s="383"/>
      <c r="N36" s="28" t="str">
        <f t="shared" si="3"/>
        <v/>
      </c>
      <c r="O36" s="399"/>
      <c r="P36" s="148" t="str">
        <f t="shared" si="4"/>
        <v/>
      </c>
      <c r="Q36" s="302" t="str">
        <f>IF('Car-Name'!A36="","",VLOOKUP(F36,'Car-Name'!$A$12:$B$44,2))</f>
        <v/>
      </c>
      <c r="R36" s="149" t="str">
        <f t="shared" si="8"/>
        <v/>
      </c>
      <c r="S36" s="131" t="str">
        <f t="shared" si="9"/>
        <v/>
      </c>
      <c r="T36" s="222" t="str">
        <f t="shared" si="7"/>
        <v/>
      </c>
      <c r="U36" s="316" t="str">
        <f>IF(F36="",(""),((R36+(VLOOKUP(P36,'Leg-8'!$F$12:$U$44,16,FALSE)))))</f>
        <v/>
      </c>
      <c r="V36" s="8" t="str">
        <f>IF(F36="","",(O36+VLOOKUP('Leg-9'!F36,'Leg-8'!$F$12:$V$44,17,FALSE)))</f>
        <v/>
      </c>
      <c r="W36" s="219" t="str">
        <f>IF(P36="","",((O36+(VLOOKUP('Leg-9'!P36,'Leg-8'!$F$12:$V$44,17,FALSE)))/(U36*24)))</f>
        <v/>
      </c>
      <c r="X36" s="150" t="str">
        <f t="shared" si="6"/>
        <v/>
      </c>
    </row>
    <row r="37" spans="1:24" s="6" customFormat="1" x14ac:dyDescent="0.3">
      <c r="A37" s="257" t="str">
        <f>IF(('Leg-8'!F37=""),"",('Leg-8'!F37))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IF((H37=""),"",(H37-(VLOOKUP(F37,'Leg-9'!$A$12:$C$44,3,FALSE))))</f>
        <v/>
      </c>
      <c r="J37" s="396"/>
      <c r="K37" s="28" t="str">
        <f t="shared" si="5"/>
        <v/>
      </c>
      <c r="L37" s="383"/>
      <c r="M37" s="383"/>
      <c r="N37" s="28" t="str">
        <f t="shared" si="3"/>
        <v/>
      </c>
      <c r="O37" s="399"/>
      <c r="P37" s="148" t="str">
        <f t="shared" si="4"/>
        <v/>
      </c>
      <c r="Q37" s="302" t="str">
        <f>IF('Car-Name'!A37="","",VLOOKUP(F37,'Car-Name'!$A$12:$B$44,2))</f>
        <v/>
      </c>
      <c r="R37" s="149" t="str">
        <f t="shared" si="8"/>
        <v/>
      </c>
      <c r="S37" s="131" t="str">
        <f t="shared" si="9"/>
        <v/>
      </c>
      <c r="T37" s="222" t="str">
        <f t="shared" si="7"/>
        <v/>
      </c>
      <c r="U37" s="316" t="str">
        <f>IF(F37="",(""),((R37+(VLOOKUP(P37,'Leg-8'!$F$12:$U$44,16,FALSE)))))</f>
        <v/>
      </c>
      <c r="V37" s="8" t="str">
        <f>IF(F37="","",(O37+VLOOKUP('Leg-9'!F37,'Leg-8'!$F$12:$V$44,17,FALSE)))</f>
        <v/>
      </c>
      <c r="W37" s="219" t="str">
        <f>IF(P37="","",((O37+(VLOOKUP('Leg-9'!P37,'Leg-8'!$F$12:$V$44,17,FALSE)))/(U37*24)))</f>
        <v/>
      </c>
      <c r="X37" s="150" t="str">
        <f t="shared" si="6"/>
        <v/>
      </c>
    </row>
    <row r="38" spans="1:24" s="6" customFormat="1" x14ac:dyDescent="0.3">
      <c r="A38" s="257" t="str">
        <f>IF(('Leg-8'!F38=""),"",('Leg-8'!F38))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IF((H38=""),"",(H38-(VLOOKUP(F38,'Leg-9'!$A$12:$C$44,3,FALSE))))</f>
        <v/>
      </c>
      <c r="J38" s="396"/>
      <c r="K38" s="28" t="str">
        <f t="shared" si="5"/>
        <v/>
      </c>
      <c r="L38" s="383"/>
      <c r="M38" s="383"/>
      <c r="N38" s="28" t="str">
        <f t="shared" si="3"/>
        <v/>
      </c>
      <c r="O38" s="399"/>
      <c r="P38" s="148" t="str">
        <f t="shared" si="4"/>
        <v/>
      </c>
      <c r="Q38" s="302" t="str">
        <f>IF('Car-Name'!A38="","",VLOOKUP(F38,'Car-Name'!$A$12:$B$44,2))</f>
        <v/>
      </c>
      <c r="R38" s="149" t="str">
        <f t="shared" si="8"/>
        <v/>
      </c>
      <c r="S38" s="131" t="str">
        <f t="shared" si="9"/>
        <v/>
      </c>
      <c r="T38" s="222" t="str">
        <f t="shared" si="7"/>
        <v/>
      </c>
      <c r="U38" s="316" t="str">
        <f>IF(F38="",(""),((R38+(VLOOKUP(P38,'Leg-8'!$F$12:$U$44,16,FALSE)))))</f>
        <v/>
      </c>
      <c r="V38" s="8" t="str">
        <f>IF(F38="","",(O38+VLOOKUP('Leg-9'!F38,'Leg-8'!$F$12:$V$44,17,FALSE)))</f>
        <v/>
      </c>
      <c r="W38" s="219" t="str">
        <f>IF(P38="","",((O38+(VLOOKUP('Leg-9'!P38,'Leg-8'!$F$12:$V$44,17,FALSE)))/(U38*24)))</f>
        <v/>
      </c>
      <c r="X38" s="150" t="str">
        <f t="shared" si="6"/>
        <v/>
      </c>
    </row>
    <row r="39" spans="1:24" s="6" customFormat="1" x14ac:dyDescent="0.3">
      <c r="A39" s="257" t="str">
        <f>IF(('Leg-8'!F39=""),"",('Leg-8'!F39))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IF((H39=""),"",(H39-(VLOOKUP(F39,'Leg-9'!$A$12:$C$44,3,FALSE))))</f>
        <v/>
      </c>
      <c r="J39" s="396"/>
      <c r="K39" s="28" t="str">
        <f t="shared" si="5"/>
        <v/>
      </c>
      <c r="L39" s="383"/>
      <c r="M39" s="383"/>
      <c r="N39" s="28" t="str">
        <f t="shared" si="3"/>
        <v/>
      </c>
      <c r="O39" s="399"/>
      <c r="P39" s="148" t="str">
        <f t="shared" si="4"/>
        <v/>
      </c>
      <c r="Q39" s="302" t="str">
        <f>IF('Car-Name'!A39="","",VLOOKUP(F39,'Car-Name'!$A$12:$B$44,2))</f>
        <v/>
      </c>
      <c r="R39" s="149" t="str">
        <f t="shared" si="8"/>
        <v/>
      </c>
      <c r="S39" s="131" t="str">
        <f t="shared" si="9"/>
        <v/>
      </c>
      <c r="T39" s="222" t="str">
        <f t="shared" si="7"/>
        <v/>
      </c>
      <c r="U39" s="316" t="str">
        <f>IF(F39="",(""),((R39+(VLOOKUP(P39,'Leg-8'!$F$12:$U$44,16,FALSE)))))</f>
        <v/>
      </c>
      <c r="V39" s="8" t="str">
        <f>IF(F39="","",(O39+VLOOKUP('Leg-9'!F39,'Leg-8'!$F$12:$V$44,17,FALSE)))</f>
        <v/>
      </c>
      <c r="W39" s="219" t="str">
        <f>IF(P39="","",((O39+(VLOOKUP('Leg-9'!P39,'Leg-8'!$F$12:$V$44,17,FALSE)))/(U39*24)))</f>
        <v/>
      </c>
      <c r="X39" s="150" t="str">
        <f t="shared" si="6"/>
        <v/>
      </c>
    </row>
    <row r="40" spans="1:24" s="6" customFormat="1" x14ac:dyDescent="0.3">
      <c r="A40" s="257" t="str">
        <f>IF(('Leg-8'!F40=""),"",('Leg-8'!F40))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IF((H40=""),"",(H40-(VLOOKUP(F40,'Leg-9'!$A$12:$C$44,3,FALSE))))</f>
        <v/>
      </c>
      <c r="J40" s="396"/>
      <c r="K40" s="28" t="str">
        <f t="shared" si="5"/>
        <v/>
      </c>
      <c r="L40" s="383"/>
      <c r="M40" s="383"/>
      <c r="N40" s="28" t="str">
        <f t="shared" si="3"/>
        <v/>
      </c>
      <c r="O40" s="399"/>
      <c r="P40" s="148" t="str">
        <f t="shared" si="4"/>
        <v/>
      </c>
      <c r="Q40" s="302" t="str">
        <f>IF('Car-Name'!A40="","",VLOOKUP(F40,'Car-Name'!$A$12:$B$44,2))</f>
        <v/>
      </c>
      <c r="R40" s="149" t="str">
        <f t="shared" si="8"/>
        <v/>
      </c>
      <c r="S40" s="131" t="str">
        <f t="shared" si="9"/>
        <v/>
      </c>
      <c r="T40" s="222" t="str">
        <f t="shared" si="7"/>
        <v/>
      </c>
      <c r="U40" s="316" t="str">
        <f>IF(F40="",(""),((R40+(VLOOKUP(P40,'Leg-8'!$F$12:$U$44,16,FALSE)))))</f>
        <v/>
      </c>
      <c r="V40" s="8" t="str">
        <f>IF(F40="","",(O40+VLOOKUP('Leg-9'!F40,'Leg-8'!$F$12:$V$44,17,FALSE)))</f>
        <v/>
      </c>
      <c r="W40" s="219" t="str">
        <f>IF(P40="","",((O40+(VLOOKUP('Leg-9'!P40,'Leg-8'!$F$12:$V$44,17,FALSE)))/(U40*24)))</f>
        <v/>
      </c>
      <c r="X40" s="150" t="str">
        <f t="shared" si="6"/>
        <v/>
      </c>
    </row>
    <row r="41" spans="1:24" s="6" customFormat="1" x14ac:dyDescent="0.3">
      <c r="A41" s="257" t="str">
        <f>IF(('Leg-8'!F41=""),"",('Leg-8'!F41))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IF((H41=""),"",(H41-(VLOOKUP(F41,'Leg-9'!$A$12:$C$44,3,FALSE))))</f>
        <v/>
      </c>
      <c r="J41" s="396"/>
      <c r="K41" s="28" t="str">
        <f t="shared" si="5"/>
        <v/>
      </c>
      <c r="L41" s="383"/>
      <c r="M41" s="383"/>
      <c r="N41" s="28" t="str">
        <f t="shared" si="3"/>
        <v/>
      </c>
      <c r="O41" s="399"/>
      <c r="P41" s="148" t="str">
        <f t="shared" si="4"/>
        <v/>
      </c>
      <c r="Q41" s="302" t="str">
        <f>IF('Car-Name'!A41="","",VLOOKUP(F41,'Car-Name'!$A$12:$B$44,2))</f>
        <v/>
      </c>
      <c r="R41" s="149" t="str">
        <f t="shared" si="8"/>
        <v/>
      </c>
      <c r="S41" s="131" t="str">
        <f t="shared" si="9"/>
        <v/>
      </c>
      <c r="T41" s="222" t="str">
        <f t="shared" si="7"/>
        <v/>
      </c>
      <c r="U41" s="316" t="str">
        <f>IF(F41="",(""),((R41+(VLOOKUP(P41,'Leg-8'!$F$12:$U$44,16,FALSE)))))</f>
        <v/>
      </c>
      <c r="V41" s="8" t="str">
        <f>IF(F41="","",(O41+VLOOKUP('Leg-9'!F41,'Leg-8'!$F$12:$V$44,17,FALSE)))</f>
        <v/>
      </c>
      <c r="W41" s="219" t="str">
        <f>IF(P41="","",((O41+(VLOOKUP('Leg-9'!P41,'Leg-8'!$F$12:$V$44,17,FALSE)))/(U41*24)))</f>
        <v/>
      </c>
      <c r="X41" s="150" t="str">
        <f t="shared" si="6"/>
        <v/>
      </c>
    </row>
    <row r="42" spans="1:24" s="6" customFormat="1" x14ac:dyDescent="0.3">
      <c r="A42" s="257" t="str">
        <f>IF(('Leg-8'!F42=""),"",('Leg-8'!F42))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IF((H42=""),"",(H42-(VLOOKUP(F42,'Leg-9'!$A$12:$C$44,3,FALSE))))</f>
        <v/>
      </c>
      <c r="J42" s="396"/>
      <c r="K42" s="28" t="str">
        <f t="shared" si="5"/>
        <v/>
      </c>
      <c r="L42" s="383"/>
      <c r="M42" s="383"/>
      <c r="N42" s="28" t="str">
        <f t="shared" si="3"/>
        <v/>
      </c>
      <c r="O42" s="399"/>
      <c r="P42" s="148" t="str">
        <f t="shared" si="4"/>
        <v/>
      </c>
      <c r="Q42" s="302" t="str">
        <f>IF('Car-Name'!A42="","",VLOOKUP(F42,'Car-Name'!$A$12:$B$44,2))</f>
        <v/>
      </c>
      <c r="R42" s="149" t="str">
        <f t="shared" si="8"/>
        <v/>
      </c>
      <c r="S42" s="131" t="str">
        <f t="shared" si="9"/>
        <v/>
      </c>
      <c r="T42" s="222" t="str">
        <f t="shared" si="7"/>
        <v/>
      </c>
      <c r="U42" s="316" t="str">
        <f>IF(F42="",(""),((R42+(VLOOKUP(P42,'Leg-8'!$F$12:$U$44,16,FALSE)))))</f>
        <v/>
      </c>
      <c r="V42" s="8" t="str">
        <f>IF(F42="","",(O42+VLOOKUP('Leg-9'!F42,'Leg-8'!$F$12:$V$44,17,FALSE)))</f>
        <v/>
      </c>
      <c r="W42" s="219" t="str">
        <f>IF(P42="","",((O42+(VLOOKUP('Leg-9'!P42,'Leg-8'!$F$12:$V$44,17,FALSE)))/(U42*24)))</f>
        <v/>
      </c>
      <c r="X42" s="150" t="str">
        <f t="shared" si="6"/>
        <v/>
      </c>
    </row>
    <row r="43" spans="1:24" s="6" customFormat="1" x14ac:dyDescent="0.3">
      <c r="A43" s="257" t="str">
        <f>IF(('Leg-8'!F43=""),"",('Leg-8'!F43))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IF((H43=""),"",(H43-(VLOOKUP(F43,'Leg-9'!$A$12:$C$44,3,FALSE))))</f>
        <v/>
      </c>
      <c r="J43" s="396"/>
      <c r="K43" s="28" t="str">
        <f t="shared" si="5"/>
        <v/>
      </c>
      <c r="L43" s="383"/>
      <c r="M43" s="383"/>
      <c r="N43" s="28" t="str">
        <f t="shared" si="3"/>
        <v/>
      </c>
      <c r="O43" s="399"/>
      <c r="P43" s="148" t="str">
        <f t="shared" si="4"/>
        <v/>
      </c>
      <c r="Q43" s="302" t="str">
        <f>IF('Car-Name'!A43="","",VLOOKUP(F43,'Car-Name'!$A$12:$B$44,2))</f>
        <v/>
      </c>
      <c r="R43" s="149" t="str">
        <f t="shared" si="8"/>
        <v/>
      </c>
      <c r="S43" s="131" t="str">
        <f t="shared" si="9"/>
        <v/>
      </c>
      <c r="T43" s="222" t="str">
        <f t="shared" si="7"/>
        <v/>
      </c>
      <c r="U43" s="316" t="str">
        <f>IF(F43="",(""),((R43+(VLOOKUP(P43,'Leg-8'!$F$12:$U$44,16,FALSE)))))</f>
        <v/>
      </c>
      <c r="V43" s="8" t="str">
        <f>IF(F43="","",(O43+VLOOKUP('Leg-9'!F43,'Leg-8'!$F$12:$V$44,17,FALSE)))</f>
        <v/>
      </c>
      <c r="W43" s="219" t="str">
        <f>IF(P43="","",((O43+(VLOOKUP('Leg-9'!P43,'Leg-8'!$F$12:$V$44,17,FALSE)))/(U43*24)))</f>
        <v/>
      </c>
      <c r="X43" s="150" t="str">
        <f t="shared" si="6"/>
        <v/>
      </c>
    </row>
    <row r="44" spans="1:24" s="6" customFormat="1" ht="15" thickBot="1" x14ac:dyDescent="0.35">
      <c r="A44" s="301" t="str">
        <f>IF(('Leg-8'!F44=""),"",('Leg-8'!F44))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IF((H44=""),"",(H44-(VLOOKUP(F44,'Leg-9'!$A$12:$C$44,3,FALSE))))</f>
        <v/>
      </c>
      <c r="J44" s="397"/>
      <c r="K44" s="29" t="str">
        <f t="shared" si="5"/>
        <v/>
      </c>
      <c r="L44" s="384"/>
      <c r="M44" s="384"/>
      <c r="N44" s="29" t="str">
        <f t="shared" si="3"/>
        <v/>
      </c>
      <c r="O44" s="400"/>
      <c r="P44" s="153" t="str">
        <f t="shared" si="4"/>
        <v/>
      </c>
      <c r="Q44" s="307" t="str">
        <f>IF('Car-Name'!A44="","",VLOOKUP(F44,'Car-Name'!$A$12:$B$44,2))</f>
        <v/>
      </c>
      <c r="R44" s="154" t="str">
        <f t="shared" si="8"/>
        <v/>
      </c>
      <c r="S44" s="136" t="str">
        <f t="shared" si="9"/>
        <v/>
      </c>
      <c r="T44" s="308" t="str">
        <f t="shared" si="7"/>
        <v/>
      </c>
      <c r="U44" s="319" t="str">
        <f>IF(F44="",(""),((R44+(VLOOKUP(P44,'Leg-8'!$F$12:$U$44,16,FALSE)))))</f>
        <v/>
      </c>
      <c r="V44" s="9" t="str">
        <f>IF(F44="","",(O44+VLOOKUP('Leg-9'!F44,'Leg-8'!$F$12:$V$44,17,FALSE)))</f>
        <v/>
      </c>
      <c r="W44" s="237" t="str">
        <f>IF(P44="","",((O44+(VLOOKUP('Leg-9'!P44,'Leg-8'!$F$12:$V$44,17,FALSE)))/(U44*24)))</f>
        <v/>
      </c>
      <c r="X44" s="155" t="str">
        <f t="shared" si="6"/>
        <v/>
      </c>
    </row>
  </sheetData>
  <sheetProtection algorithmName="SHA-512" hashValue="xRCCZ8/sTdPzfs3NcAgmgoHcSqJeqDPwvOl4dNxtfkGEDpxmESRCz6PU70lumDvOmfQR5QGYkGEAj2b3jah4hg==" saltValue="Mjb44eNCvdajxqARTn+q+A==" spinCount="100000" sheet="1" objects="1" scenarios="1"/>
  <sortState xmlns:xlrd2="http://schemas.microsoft.com/office/spreadsheetml/2017/richdata2" ref="Y12:AD31">
    <sortCondition descending="1" ref="AB12:AB31"/>
  </sortState>
  <mergeCells count="15">
    <mergeCell ref="A1:E1"/>
    <mergeCell ref="L2:N2"/>
    <mergeCell ref="G3:J3"/>
    <mergeCell ref="H6:I6"/>
    <mergeCell ref="J6:K6"/>
    <mergeCell ref="L6:N6"/>
    <mergeCell ref="R3:T3"/>
    <mergeCell ref="U3:X3"/>
    <mergeCell ref="H5:I5"/>
    <mergeCell ref="J5:K5"/>
    <mergeCell ref="L5:N5"/>
    <mergeCell ref="U5:X5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22486-EAF2-4ADD-B490-9193E0645B8D}">
  <dimension ref="A1:X44"/>
  <sheetViews>
    <sheetView workbookViewId="0">
      <selection activeCell="A11" sqref="A11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1.7773437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6.44140625" customWidth="1"/>
  </cols>
  <sheetData>
    <row r="1" spans="1:24" ht="18.600000000000001" thickBot="1" x14ac:dyDescent="0.4">
      <c r="A1" s="488" t="s">
        <v>216</v>
      </c>
      <c r="B1" s="489"/>
      <c r="C1" s="489"/>
      <c r="D1" s="489"/>
      <c r="E1" s="490"/>
      <c r="F1" s="258" t="s">
        <v>223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233</v>
      </c>
      <c r="R1" s="184"/>
      <c r="S1" s="185"/>
      <c r="T1" s="186"/>
      <c r="U1" s="187"/>
      <c r="V1" s="187"/>
      <c r="W1" s="186"/>
      <c r="X1" s="189"/>
    </row>
    <row r="2" spans="1:24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</row>
    <row r="3" spans="1:24" ht="18.600000000000001" thickBot="1" x14ac:dyDescent="0.4">
      <c r="A3" s="250" t="s">
        <v>217</v>
      </c>
      <c r="B3" s="251"/>
      <c r="C3" s="252"/>
      <c r="D3" s="253"/>
      <c r="E3" s="52" t="s">
        <v>42</v>
      </c>
      <c r="F3" s="66"/>
      <c r="G3" s="486" t="s">
        <v>224</v>
      </c>
      <c r="H3" s="487"/>
      <c r="I3" s="487"/>
      <c r="J3" s="535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232</v>
      </c>
      <c r="S3" s="529"/>
      <c r="T3" s="530"/>
      <c r="U3" s="529" t="s">
        <v>231</v>
      </c>
      <c r="V3" s="529"/>
      <c r="W3" s="529"/>
      <c r="X3" s="530"/>
    </row>
    <row r="4" spans="1:24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24" ht="18.600000000000001" thickBot="1" x14ac:dyDescent="0.4">
      <c r="A5" s="46"/>
      <c r="B5" s="274" t="s">
        <v>111</v>
      </c>
      <c r="C5" s="395"/>
      <c r="D5" s="373"/>
      <c r="E5" s="48" t="s">
        <v>218</v>
      </c>
      <c r="F5" s="66"/>
      <c r="G5" s="272" t="s">
        <v>107</v>
      </c>
      <c r="H5" s="505"/>
      <c r="I5" s="506"/>
      <c r="J5" s="505"/>
      <c r="K5" s="506"/>
      <c r="L5" s="532" t="s">
        <v>227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</row>
    <row r="6" spans="1:24" ht="18.600000000000001" thickBot="1" x14ac:dyDescent="0.4">
      <c r="A6" s="49"/>
      <c r="B6" s="275" t="s">
        <v>113</v>
      </c>
      <c r="C6" s="392"/>
      <c r="D6" s="370"/>
      <c r="E6" s="51">
        <f>(D6-C6)</f>
        <v>0</v>
      </c>
      <c r="F6" s="66"/>
      <c r="G6" s="273" t="s">
        <v>108</v>
      </c>
      <c r="H6" s="503"/>
      <c r="I6" s="504"/>
      <c r="J6" s="503"/>
      <c r="K6" s="504"/>
      <c r="L6" s="507">
        <f>(J6-H6)</f>
        <v>0</v>
      </c>
      <c r="M6" s="525"/>
      <c r="N6" s="509"/>
      <c r="O6" s="263"/>
      <c r="P6" s="205" t="s">
        <v>225</v>
      </c>
      <c r="Q6" s="205" t="s">
        <v>225</v>
      </c>
      <c r="R6" s="206" t="s">
        <v>225</v>
      </c>
      <c r="S6" s="120" t="s">
        <v>225</v>
      </c>
      <c r="T6" s="207" t="s">
        <v>225</v>
      </c>
      <c r="U6" s="208" t="s">
        <v>228</v>
      </c>
      <c r="V6" s="209" t="s">
        <v>228</v>
      </c>
      <c r="W6" s="289" t="s">
        <v>228</v>
      </c>
      <c r="X6" s="286" t="s">
        <v>228</v>
      </c>
    </row>
    <row r="7" spans="1:24" x14ac:dyDescent="0.3">
      <c r="A7" s="52" t="s">
        <v>43</v>
      </c>
      <c r="B7" s="52"/>
      <c r="C7" s="53" t="s">
        <v>225</v>
      </c>
      <c r="D7" s="54"/>
      <c r="E7" s="53"/>
      <c r="F7" s="82" t="s">
        <v>51</v>
      </c>
      <c r="G7" s="83" t="s">
        <v>51</v>
      </c>
      <c r="H7" s="84" t="s">
        <v>225</v>
      </c>
      <c r="I7" s="83" t="s">
        <v>225</v>
      </c>
      <c r="J7" s="83" t="s">
        <v>225</v>
      </c>
      <c r="K7" s="84" t="s">
        <v>225</v>
      </c>
      <c r="L7" s="83" t="s">
        <v>225</v>
      </c>
      <c r="M7" s="83" t="s">
        <v>225</v>
      </c>
      <c r="N7" s="84" t="s">
        <v>226</v>
      </c>
      <c r="O7" s="264" t="s">
        <v>225</v>
      </c>
      <c r="P7" s="143" t="s">
        <v>51</v>
      </c>
      <c r="Q7" s="211" t="s">
        <v>51</v>
      </c>
      <c r="R7" s="212" t="s">
        <v>87</v>
      </c>
      <c r="S7" s="213" t="s">
        <v>14</v>
      </c>
      <c r="T7" s="285" t="s">
        <v>93</v>
      </c>
      <c r="U7" s="214" t="s">
        <v>92</v>
      </c>
      <c r="V7" s="215" t="s">
        <v>48</v>
      </c>
      <c r="W7" s="290" t="s">
        <v>14</v>
      </c>
      <c r="X7" s="285" t="s">
        <v>93</v>
      </c>
    </row>
    <row r="8" spans="1:24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83" t="s">
        <v>319</v>
      </c>
      <c r="M8" s="83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291" t="s">
        <v>49</v>
      </c>
      <c r="X8" s="150" t="s">
        <v>4</v>
      </c>
    </row>
    <row r="9" spans="1:24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IF(E2=('Leg-9'!E2),"",("Fast-Cars-Out-First"))</f>
        <v>Fast-Cars-Out-First</v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225</v>
      </c>
      <c r="U9" s="293" t="s">
        <v>10</v>
      </c>
      <c r="V9" s="228" t="s">
        <v>72</v>
      </c>
      <c r="W9" s="292" t="s">
        <v>229</v>
      </c>
      <c r="X9" s="324" t="s">
        <v>230</v>
      </c>
    </row>
    <row r="10" spans="1:24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</row>
    <row r="11" spans="1:24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63" t="s">
        <v>95</v>
      </c>
      <c r="G11" s="464" t="s">
        <v>96</v>
      </c>
      <c r="H11" s="465" t="s">
        <v>4</v>
      </c>
      <c r="I11" s="297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300" t="s">
        <v>4</v>
      </c>
      <c r="O11" s="467" t="s">
        <v>98</v>
      </c>
      <c r="P11" s="454" t="s">
        <v>95</v>
      </c>
      <c r="Q11" s="455" t="s">
        <v>96</v>
      </c>
      <c r="R11" s="475" t="s">
        <v>10</v>
      </c>
      <c r="S11" s="457" t="s">
        <v>41</v>
      </c>
      <c r="T11" s="458" t="s">
        <v>98</v>
      </c>
      <c r="U11" s="473" t="s">
        <v>10</v>
      </c>
      <c r="V11" s="476" t="s">
        <v>95</v>
      </c>
      <c r="W11" s="477" t="s">
        <v>41</v>
      </c>
      <c r="X11" s="458" t="s">
        <v>98</v>
      </c>
    </row>
    <row r="12" spans="1:24" x14ac:dyDescent="0.3">
      <c r="A12" s="257">
        <f>IF(('Leg-9'!F12=""),"",('Leg-9'!F12))</f>
        <v>4</v>
      </c>
      <c r="B12" s="60" t="str">
        <f>IF((A12=""),"",VLOOKUP(A12,'Car-Name'!$A$12:$B$44,2))</f>
        <v>Tom Carnegie</v>
      </c>
      <c r="C12" s="371"/>
      <c r="D12" s="60" t="str">
        <f>IF((A12=""),"",VLOOKUP(A12,'Car-Name'!$A$12:$C$44,3))</f>
        <v>509-590-3978</v>
      </c>
      <c r="E12" s="376"/>
      <c r="F12" s="379"/>
      <c r="G12" s="23" t="str">
        <f>IF((F12=""),"",(VLOOKUP(F12,'Car-Name'!$A$12:$B$44,2)))</f>
        <v/>
      </c>
      <c r="H12" s="382"/>
      <c r="I12" s="330" t="str">
        <f>IF((H12=""),"",(H12-(VLOOKUP(F12,'Leg-10'!$A$12:$C$44,3,FALSE))))</f>
        <v/>
      </c>
      <c r="J12" s="385"/>
      <c r="K12" s="26" t="str">
        <f>IF((J12="Slow"),(MAX($I$13:$I$45)),"")</f>
        <v/>
      </c>
      <c r="L12" s="382"/>
      <c r="M12" s="382"/>
      <c r="N12" s="330" t="str">
        <f>IF(G12="","",IF((J12="slow"),SUM(K12:M12),(SUM(I12,L12,M12))))</f>
        <v/>
      </c>
      <c r="O12" s="398"/>
      <c r="P12" s="143" t="str">
        <f>IF(F12="","",F12)</f>
        <v/>
      </c>
      <c r="Q12" s="317" t="e">
        <f>IF('Car-Name'!A12="","",VLOOKUP(F12,'Car-Name'!$A$12:$B$44,2))</f>
        <v>#N/A</v>
      </c>
      <c r="R12" s="149" t="str">
        <f t="shared" ref="R12:R28" si="0">IF(N12="",(""),(N12))</f>
        <v/>
      </c>
      <c r="S12" s="131" t="str">
        <f t="shared" ref="S12:S28" si="1">IF(R12="",(""),(O12/(R12*24)))</f>
        <v/>
      </c>
      <c r="T12" s="222" t="str">
        <f t="shared" ref="T12:T44" si="2">IF(R12="","",(RANK(R12,$R$12:$R$44,1)))</f>
        <v/>
      </c>
      <c r="U12" s="315" t="str">
        <f>IF(F12="",(""),((R12+(VLOOKUP(P12,'Leg-9'!$F$12:$U$44,16,FALSE)))))</f>
        <v/>
      </c>
      <c r="V12" s="16" t="str">
        <f>IF(F12="","",(O12+VLOOKUP('Leg-10'!F12,'Leg-9'!$F$12:$V$44,17,FALSE)))</f>
        <v/>
      </c>
      <c r="W12" s="219" t="str">
        <f>IF(P12="","",((O12+(VLOOKUP('Leg-10'!P12,'Leg-9'!$F$12:$V$44,17,FALSE)))/(U12*24)))</f>
        <v/>
      </c>
      <c r="X12" s="145" t="str">
        <f>IF(W12="","",(RANK(U12,$U$12:$U$44,1)))</f>
        <v/>
      </c>
    </row>
    <row r="13" spans="1:24" x14ac:dyDescent="0.3">
      <c r="A13" s="257">
        <f>IF(('Leg-9'!F13=""),"",('Leg-9'!F13))</f>
        <v>10</v>
      </c>
      <c r="B13" s="256" t="str">
        <f>IF((A13=""),"",VLOOKUP(A13,'Car-Name'!$A$12:$B$44,2))</f>
        <v>Bill Mullins</v>
      </c>
      <c r="C13" s="374"/>
      <c r="D13" s="256" t="str">
        <f>IF((A13=""),"",VLOOKUP(A13,'Car-Name'!$A$12:$C$44,3))</f>
        <v>509-325-1692</v>
      </c>
      <c r="E13" s="377"/>
      <c r="F13" s="380"/>
      <c r="G13" s="24" t="str">
        <f>IF((F13=""),"",(VLOOKUP(F13,'Car-Name'!$A$12:$B$44,2)))</f>
        <v/>
      </c>
      <c r="H13" s="383"/>
      <c r="I13" s="28" t="str">
        <f>IF((H13=""),"",(H13-(VLOOKUP(F13,'Leg-10'!$A$12:$C$44,3,FALSE))))</f>
        <v/>
      </c>
      <c r="J13" s="396"/>
      <c r="K13" s="28" t="str">
        <f>IF((J13="Slow"),(MAX($I$13:$I$45)),"")</f>
        <v/>
      </c>
      <c r="L13" s="383"/>
      <c r="M13" s="383"/>
      <c r="N13" s="330" t="str">
        <f t="shared" ref="N13:N44" si="3">IF(G13="","",IF((J13="slow"),SUM(K13:M13),(SUM(I13,L13,M13))))</f>
        <v/>
      </c>
      <c r="O13" s="399"/>
      <c r="P13" s="148" t="str">
        <f t="shared" ref="P13:P44" si="4">IF(F13="","",F13)</f>
        <v/>
      </c>
      <c r="Q13" s="302" t="e">
        <f>IF('Car-Name'!A13="","",VLOOKUP(F13,'Car-Name'!$A$12:$B$44,2))</f>
        <v>#N/A</v>
      </c>
      <c r="R13" s="149" t="str">
        <f t="shared" si="0"/>
        <v/>
      </c>
      <c r="S13" s="131" t="str">
        <f t="shared" si="1"/>
        <v/>
      </c>
      <c r="T13" s="222" t="str">
        <f t="shared" si="2"/>
        <v/>
      </c>
      <c r="U13" s="315" t="str">
        <f>IF(F13="",(""),((R13+(VLOOKUP(P13,'Leg-9'!$F$12:$U$44,16,FALSE)))))</f>
        <v/>
      </c>
      <c r="V13" s="16" t="str">
        <f>IF(F13="","",(O13+VLOOKUP('Leg-10'!F13,'Leg-9'!$F$12:$V$44,17,FALSE)))</f>
        <v/>
      </c>
      <c r="W13" s="219" t="str">
        <f>IF(P13="","",((O13+(VLOOKUP('Leg-10'!P13,'Leg-9'!$F$12:$V$44,17,FALSE)))/(U13*24)))</f>
        <v/>
      </c>
      <c r="X13" s="150" t="str">
        <f>IF(W13="","",(RANK(U13,$U$12:$U$44,1)))</f>
        <v/>
      </c>
    </row>
    <row r="14" spans="1:24" x14ac:dyDescent="0.3">
      <c r="A14" s="257">
        <f>IF(('Leg-9'!F14=""),"",('Leg-9'!F14))</f>
        <v>16</v>
      </c>
      <c r="B14" s="256" t="str">
        <f>IF((A14=""),"",VLOOKUP(A14,'Car-Name'!$A$12:$B$44,2))</f>
        <v>Jillian Robison</v>
      </c>
      <c r="C14" s="374"/>
      <c r="D14" s="256" t="str">
        <f>IF((A14=""),"",VLOOKUP(A14,'Car-Name'!$A$12:$C$44,3))</f>
        <v>509-701-0983</v>
      </c>
      <c r="E14" s="377"/>
      <c r="F14" s="380"/>
      <c r="G14" s="24" t="str">
        <f>IF((F14=""),"",(VLOOKUP(F14,'Car-Name'!$A$12:$B$44,2)))</f>
        <v/>
      </c>
      <c r="H14" s="383"/>
      <c r="I14" s="28" t="str">
        <f>IF((H14=""),"",(H14-(VLOOKUP(F14,'Leg-10'!$A$12:$C$44,3,FALSE))))</f>
        <v/>
      </c>
      <c r="J14" s="396"/>
      <c r="K14" s="28" t="str">
        <f t="shared" ref="K14:K44" si="5">IF((J14="Slow"),(MAX($I$13:$I$45)),"")</f>
        <v/>
      </c>
      <c r="L14" s="383"/>
      <c r="M14" s="383"/>
      <c r="N14" s="330" t="str">
        <f t="shared" si="3"/>
        <v/>
      </c>
      <c r="O14" s="399"/>
      <c r="P14" s="148" t="str">
        <f t="shared" si="4"/>
        <v/>
      </c>
      <c r="Q14" s="302" t="e">
        <f>IF('Car-Name'!A14="","",VLOOKUP(F14,'Car-Name'!$A$12:$B$44,2))</f>
        <v>#N/A</v>
      </c>
      <c r="R14" s="149" t="str">
        <f t="shared" si="0"/>
        <v/>
      </c>
      <c r="S14" s="131" t="str">
        <f t="shared" si="1"/>
        <v/>
      </c>
      <c r="T14" s="222" t="str">
        <f t="shared" si="2"/>
        <v/>
      </c>
      <c r="U14" s="315" t="str">
        <f>IF(F14="",(""),((R14+(VLOOKUP(P14,'Leg-9'!$F$12:$U$44,16,FALSE)))))</f>
        <v/>
      </c>
      <c r="V14" s="16" t="str">
        <f>IF(F14="","",(O14+VLOOKUP('Leg-10'!F14,'Leg-9'!$F$12:$V$44,17,FALSE)))</f>
        <v/>
      </c>
      <c r="W14" s="219" t="str">
        <f>IF(P14="","",((O14+(VLOOKUP('Leg-10'!P14,'Leg-9'!$F$12:$V$44,17,FALSE)))/(U14*24)))</f>
        <v/>
      </c>
      <c r="X14" s="150" t="str">
        <f t="shared" ref="X14:X44" si="6">IF(W14="","",(RANK(U14,$U$12:$U$44,1)))</f>
        <v/>
      </c>
    </row>
    <row r="15" spans="1:24" x14ac:dyDescent="0.3">
      <c r="A15" s="257">
        <f>IF(('Leg-9'!F15=""),"",('Leg-9'!F15))</f>
        <v>20</v>
      </c>
      <c r="B15" s="256" t="str">
        <f>IF((A15=""),"",VLOOKUP(A15,'Car-Name'!$A$12:$B$44,2))</f>
        <v>Tony Cerovski</v>
      </c>
      <c r="C15" s="374"/>
      <c r="D15" s="256" t="str">
        <f>IF((A15=""),"",VLOOKUP(A15,'Car-Name'!$A$12:$C$44,3))</f>
        <v>406-461-1389</v>
      </c>
      <c r="E15" s="377"/>
      <c r="F15" s="380"/>
      <c r="G15" s="24" t="str">
        <f>IF((F15=""),"",(VLOOKUP(F15,'Car-Name'!$A$12:$B$44,2)))</f>
        <v/>
      </c>
      <c r="H15" s="383"/>
      <c r="I15" s="28" t="str">
        <f>IF((H15=""),"",(H15-(VLOOKUP(F15,'Leg-10'!$A$12:$C$44,3,FALSE))))</f>
        <v/>
      </c>
      <c r="J15" s="396"/>
      <c r="K15" s="28" t="str">
        <f t="shared" si="5"/>
        <v/>
      </c>
      <c r="L15" s="383"/>
      <c r="M15" s="383"/>
      <c r="N15" s="330" t="str">
        <f t="shared" si="3"/>
        <v/>
      </c>
      <c r="O15" s="399"/>
      <c r="P15" s="148" t="str">
        <f t="shared" si="4"/>
        <v/>
      </c>
      <c r="Q15" s="302" t="e">
        <f>IF('Car-Name'!A15="","",VLOOKUP(F15,'Car-Name'!$A$12:$B$44,2))</f>
        <v>#N/A</v>
      </c>
      <c r="R15" s="149" t="str">
        <f t="shared" si="0"/>
        <v/>
      </c>
      <c r="S15" s="131" t="str">
        <f t="shared" si="1"/>
        <v/>
      </c>
      <c r="T15" s="222" t="str">
        <f t="shared" si="2"/>
        <v/>
      </c>
      <c r="U15" s="315" t="str">
        <f>IF(F15="",(""),((R15+(VLOOKUP(P15,'Leg-9'!$F$12:$U$44,16,FALSE)))))</f>
        <v/>
      </c>
      <c r="V15" s="16" t="str">
        <f>IF(F15="","",(O15+VLOOKUP('Leg-10'!F15,'Leg-9'!$F$12:$V$44,17,FALSE)))</f>
        <v/>
      </c>
      <c r="W15" s="219" t="str">
        <f>IF(P15="","",((O15+(VLOOKUP('Leg-10'!P15,'Leg-9'!$F$12:$V$44,17,FALSE)))/(U15*24)))</f>
        <v/>
      </c>
      <c r="X15" s="150" t="str">
        <f t="shared" si="6"/>
        <v/>
      </c>
    </row>
    <row r="16" spans="1:24" x14ac:dyDescent="0.3">
      <c r="A16" s="257">
        <f>IF(('Leg-9'!F16=""),"",('Leg-9'!F16))</f>
        <v>9</v>
      </c>
      <c r="B16" s="256" t="str">
        <f>IF((A16=""),"",VLOOKUP(A16,'Car-Name'!$A$12:$B$44,2))</f>
        <v>Dan Brown</v>
      </c>
      <c r="C16" s="374"/>
      <c r="D16" s="256" t="str">
        <f>IF((A16=""),"",VLOOKUP(A16,'Car-Name'!$A$12:$C$44,3))</f>
        <v>319-240-4470</v>
      </c>
      <c r="E16" s="377"/>
      <c r="F16" s="380"/>
      <c r="G16" s="24" t="str">
        <f>IF((F16=""),"",(VLOOKUP(F16,'Car-Name'!$A$12:$B$44,2)))</f>
        <v/>
      </c>
      <c r="H16" s="383"/>
      <c r="I16" s="28" t="str">
        <f>IF((H16=""),"",(H16-(VLOOKUP(F16,'Leg-10'!$A$12:$C$44,3,FALSE))))</f>
        <v/>
      </c>
      <c r="J16" s="396"/>
      <c r="K16" s="28" t="str">
        <f t="shared" si="5"/>
        <v/>
      </c>
      <c r="L16" s="383"/>
      <c r="M16" s="383"/>
      <c r="N16" s="330" t="str">
        <f t="shared" si="3"/>
        <v/>
      </c>
      <c r="O16" s="399"/>
      <c r="P16" s="148" t="str">
        <f t="shared" si="4"/>
        <v/>
      </c>
      <c r="Q16" s="302" t="e">
        <f>IF('Car-Name'!A16="","",VLOOKUP(F16,'Car-Name'!$A$12:$B$44,2))</f>
        <v>#N/A</v>
      </c>
      <c r="R16" s="149" t="str">
        <f t="shared" si="0"/>
        <v/>
      </c>
      <c r="S16" s="131" t="str">
        <f t="shared" si="1"/>
        <v/>
      </c>
      <c r="T16" s="222" t="str">
        <f t="shared" si="2"/>
        <v/>
      </c>
      <c r="U16" s="315" t="str">
        <f>IF(F16="",(""),((R16+(VLOOKUP(P16,'Leg-9'!$F$12:$U$44,16,FALSE)))))</f>
        <v/>
      </c>
      <c r="V16" s="16" t="str">
        <f>IF(F16="","",(O16+VLOOKUP('Leg-10'!F16,'Leg-9'!$F$12:$V$44,17,FALSE)))</f>
        <v/>
      </c>
      <c r="W16" s="219" t="str">
        <f>IF(P16="","",((O16+(VLOOKUP('Leg-10'!P16,'Leg-9'!$F$12:$V$44,17,FALSE)))/(U16*24)))</f>
        <v/>
      </c>
      <c r="X16" s="150" t="str">
        <f t="shared" si="6"/>
        <v/>
      </c>
    </row>
    <row r="17" spans="1:24" x14ac:dyDescent="0.3">
      <c r="A17" s="257">
        <f>IF(('Leg-9'!F17=""),"",('Leg-9'!F17))</f>
        <v>11</v>
      </c>
      <c r="B17" s="256" t="str">
        <f>IF((A17=""),"",VLOOKUP(A17,'Car-Name'!$A$12:$B$44,2))</f>
        <v>Erica Cerovski</v>
      </c>
      <c r="C17" s="374"/>
      <c r="D17" s="256" t="str">
        <f>IF((A17=""),"",VLOOKUP(A17,'Car-Name'!$A$12:$C$44,3))</f>
        <v>406-461-1390</v>
      </c>
      <c r="E17" s="377"/>
      <c r="F17" s="380"/>
      <c r="G17" s="24" t="str">
        <f>IF((F17=""),"",(VLOOKUP(F17,'Car-Name'!$A$12:$B$44,2)))</f>
        <v/>
      </c>
      <c r="H17" s="383"/>
      <c r="I17" s="28" t="str">
        <f>IF((H17=""),"",(H17-(VLOOKUP(F17,'Leg-10'!$A$12:$C$44,3,FALSE))))</f>
        <v/>
      </c>
      <c r="J17" s="396"/>
      <c r="K17" s="28" t="str">
        <f t="shared" si="5"/>
        <v/>
      </c>
      <c r="L17" s="383"/>
      <c r="M17" s="383"/>
      <c r="N17" s="330" t="str">
        <f t="shared" si="3"/>
        <v/>
      </c>
      <c r="O17" s="399"/>
      <c r="P17" s="148" t="str">
        <f t="shared" si="4"/>
        <v/>
      </c>
      <c r="Q17" s="302" t="e">
        <f>IF('Car-Name'!A17="","",VLOOKUP(F17,'Car-Name'!$A$12:$B$44,2))</f>
        <v>#N/A</v>
      </c>
      <c r="R17" s="149" t="str">
        <f t="shared" si="0"/>
        <v/>
      </c>
      <c r="S17" s="131" t="str">
        <f t="shared" si="1"/>
        <v/>
      </c>
      <c r="T17" s="222" t="str">
        <f t="shared" si="2"/>
        <v/>
      </c>
      <c r="U17" s="315" t="str">
        <f>IF(F17="",(""),((R17+(VLOOKUP(P17,'Leg-9'!$F$12:$U$44,16,FALSE)))))</f>
        <v/>
      </c>
      <c r="V17" s="16" t="str">
        <f>IF(F17="","",(O17+VLOOKUP('Leg-10'!F17,'Leg-9'!$F$12:$V$44,17,FALSE)))</f>
        <v/>
      </c>
      <c r="W17" s="219" t="str">
        <f>IF(P17="","",((O17+(VLOOKUP('Leg-10'!P17,'Leg-9'!$F$12:$V$44,17,FALSE)))/(U17*24)))</f>
        <v/>
      </c>
      <c r="X17" s="150" t="str">
        <f t="shared" si="6"/>
        <v/>
      </c>
    </row>
    <row r="18" spans="1:24" x14ac:dyDescent="0.3">
      <c r="A18" s="257">
        <f>IF(('Leg-9'!F18=""),"",('Leg-9'!F18))</f>
        <v>15</v>
      </c>
      <c r="B18" s="256" t="str">
        <f>IF((A18=""),"",VLOOKUP(A18,'Car-Name'!$A$12:$B$44,2))</f>
        <v>Rick Bonebright</v>
      </c>
      <c r="C18" s="374"/>
      <c r="D18" s="256" t="str">
        <f>IF((A18=""),"",VLOOKUP(A18,'Car-Name'!$A$12:$C$44,3))</f>
        <v>406-240-9662</v>
      </c>
      <c r="E18" s="377"/>
      <c r="F18" s="380"/>
      <c r="G18" s="24" t="str">
        <f>IF((F18=""),"",(VLOOKUP(F18,'Car-Name'!$A$12:$B$44,2)))</f>
        <v/>
      </c>
      <c r="H18" s="383"/>
      <c r="I18" s="28" t="str">
        <f>IF((H18=""),"",(H18-(VLOOKUP(F18,'Leg-10'!$A$12:$C$44,3,FALSE))))</f>
        <v/>
      </c>
      <c r="J18" s="396"/>
      <c r="K18" s="28" t="str">
        <f t="shared" si="5"/>
        <v/>
      </c>
      <c r="L18" s="383"/>
      <c r="M18" s="383"/>
      <c r="N18" s="330" t="str">
        <f t="shared" si="3"/>
        <v/>
      </c>
      <c r="O18" s="399"/>
      <c r="P18" s="148" t="str">
        <f t="shared" si="4"/>
        <v/>
      </c>
      <c r="Q18" s="302" t="e">
        <f>IF('Car-Name'!A18="","",VLOOKUP(F18,'Car-Name'!$A$12:$B$44,2))</f>
        <v>#N/A</v>
      </c>
      <c r="R18" s="149" t="str">
        <f t="shared" si="0"/>
        <v/>
      </c>
      <c r="S18" s="131" t="str">
        <f t="shared" si="1"/>
        <v/>
      </c>
      <c r="T18" s="222" t="str">
        <f t="shared" si="2"/>
        <v/>
      </c>
      <c r="U18" s="315" t="str">
        <f>IF(F18="",(""),((R18+(VLOOKUP(P18,'Leg-9'!$F$12:$U$44,16,FALSE)))))</f>
        <v/>
      </c>
      <c r="V18" s="16" t="str">
        <f>IF(F18="","",(O18+VLOOKUP('Leg-10'!F18,'Leg-9'!$F$12:$V$44,17,FALSE)))</f>
        <v/>
      </c>
      <c r="W18" s="219" t="str">
        <f>IF(P18="","",((O18+(VLOOKUP('Leg-10'!P18,'Leg-9'!$F$12:$V$44,17,FALSE)))/(U18*24)))</f>
        <v/>
      </c>
      <c r="X18" s="150" t="str">
        <f t="shared" si="6"/>
        <v/>
      </c>
    </row>
    <row r="19" spans="1:24" x14ac:dyDescent="0.3">
      <c r="A19" s="257">
        <f>IF(('Leg-9'!F19=""),"",('Leg-9'!F19))</f>
        <v>8</v>
      </c>
      <c r="B19" s="256" t="str">
        <f>IF((A19=""),"",VLOOKUP(A19,'Car-Name'!$A$12:$B$44,2))</f>
        <v>Mike Stormo</v>
      </c>
      <c r="C19" s="374"/>
      <c r="D19" s="256" t="str">
        <f>IF((A19=""),"",VLOOKUP(A19,'Car-Name'!$A$12:$C$44,3))</f>
        <v>509-721-0752</v>
      </c>
      <c r="E19" s="377"/>
      <c r="F19" s="380"/>
      <c r="G19" s="24" t="str">
        <f>IF((F19=""),"",(VLOOKUP(F19,'Car-Name'!$A$12:$B$44,2)))</f>
        <v/>
      </c>
      <c r="H19" s="383"/>
      <c r="I19" s="28" t="str">
        <f>IF((H19=""),"",(H19-(VLOOKUP(F19,'Leg-10'!$A$12:$C$44,3,FALSE))))</f>
        <v/>
      </c>
      <c r="J19" s="396"/>
      <c r="K19" s="28" t="str">
        <f t="shared" si="5"/>
        <v/>
      </c>
      <c r="L19" s="383"/>
      <c r="M19" s="383"/>
      <c r="N19" s="330" t="str">
        <f t="shared" si="3"/>
        <v/>
      </c>
      <c r="O19" s="399"/>
      <c r="P19" s="148" t="str">
        <f t="shared" si="4"/>
        <v/>
      </c>
      <c r="Q19" s="302" t="e">
        <f>IF('Car-Name'!A19="","",VLOOKUP(F19,'Car-Name'!$A$12:$B$44,2))</f>
        <v>#N/A</v>
      </c>
      <c r="R19" s="149" t="str">
        <f t="shared" si="0"/>
        <v/>
      </c>
      <c r="S19" s="131" t="str">
        <f t="shared" si="1"/>
        <v/>
      </c>
      <c r="T19" s="222" t="str">
        <f t="shared" si="2"/>
        <v/>
      </c>
      <c r="U19" s="315" t="str">
        <f>IF(F19="",(""),((R19+(VLOOKUP(P19,'Leg-9'!$F$12:$U$44,16,FALSE)))))</f>
        <v/>
      </c>
      <c r="V19" s="16" t="str">
        <f>IF(F19="","",(O19+VLOOKUP('Leg-10'!F19,'Leg-9'!$F$12:$V$44,17,FALSE)))</f>
        <v/>
      </c>
      <c r="W19" s="219" t="str">
        <f>IF(P19="","",((O19+(VLOOKUP('Leg-10'!P19,'Leg-9'!$F$12:$V$44,17,FALSE)))/(U19*24)))</f>
        <v/>
      </c>
      <c r="X19" s="150" t="str">
        <f t="shared" si="6"/>
        <v/>
      </c>
    </row>
    <row r="20" spans="1:24" x14ac:dyDescent="0.3">
      <c r="A20" s="257">
        <f>IF(('Leg-9'!F20=""),"",('Leg-9'!F20))</f>
        <v>6</v>
      </c>
      <c r="B20" s="256" t="str">
        <f>IF((A20=""),"",VLOOKUP(A20,'Car-Name'!$A$12:$B$44,2))</f>
        <v>Janet Cerovski</v>
      </c>
      <c r="C20" s="374"/>
      <c r="D20" s="256" t="str">
        <f>IF((A20=""),"",VLOOKUP(A20,'Car-Name'!$A$12:$C$44,3))</f>
        <v>406-458-9450</v>
      </c>
      <c r="E20" s="377"/>
      <c r="F20" s="380"/>
      <c r="G20" s="24" t="str">
        <f>IF((F20=""),"",(VLOOKUP(F20,'Car-Name'!$A$12:$B$44,2)))</f>
        <v/>
      </c>
      <c r="H20" s="383"/>
      <c r="I20" s="28" t="str">
        <f>IF((H20=""),"",(H20-(VLOOKUP(F20,'Leg-10'!$A$12:$C$44,3,FALSE))))</f>
        <v/>
      </c>
      <c r="J20" s="396"/>
      <c r="K20" s="28" t="str">
        <f t="shared" si="5"/>
        <v/>
      </c>
      <c r="L20" s="383"/>
      <c r="M20" s="383"/>
      <c r="N20" s="330" t="str">
        <f t="shared" si="3"/>
        <v/>
      </c>
      <c r="O20" s="399"/>
      <c r="P20" s="148" t="str">
        <f t="shared" si="4"/>
        <v/>
      </c>
      <c r="Q20" s="302" t="e">
        <f>IF('Car-Name'!A20="","",VLOOKUP(F20,'Car-Name'!$A$12:$B$44,2))</f>
        <v>#N/A</v>
      </c>
      <c r="R20" s="149" t="str">
        <f t="shared" si="0"/>
        <v/>
      </c>
      <c r="S20" s="131" t="str">
        <f t="shared" si="1"/>
        <v/>
      </c>
      <c r="T20" s="222" t="str">
        <f t="shared" si="2"/>
        <v/>
      </c>
      <c r="U20" s="315" t="str">
        <f>IF(F20="",(""),((R20+(VLOOKUP(P20,'Leg-9'!$F$12:$U$44,16,FALSE)))))</f>
        <v/>
      </c>
      <c r="V20" s="16" t="str">
        <f>IF(F20="","",(O20+VLOOKUP('Leg-10'!F20,'Leg-9'!$F$12:$V$44,17,FALSE)))</f>
        <v/>
      </c>
      <c r="W20" s="219" t="str">
        <f>IF(P20="","",((O20+(VLOOKUP('Leg-10'!P20,'Leg-9'!$F$12:$V$44,17,FALSE)))/(U20*24)))</f>
        <v/>
      </c>
      <c r="X20" s="150" t="str">
        <f t="shared" si="6"/>
        <v/>
      </c>
    </row>
    <row r="21" spans="1:24" x14ac:dyDescent="0.3">
      <c r="A21" s="257">
        <f>IF(('Leg-9'!F21=""),"",('Leg-9'!F21))</f>
        <v>2</v>
      </c>
      <c r="B21" s="256" t="str">
        <f>IF((A21=""),"",VLOOKUP(A21,'Car-Name'!$A$12:$B$44,2))</f>
        <v>Levi Dyckman</v>
      </c>
      <c r="C21" s="374"/>
      <c r="D21" s="256" t="str">
        <f>IF((A21=""),"",VLOOKUP(A21,'Car-Name'!$A$12:$C$44,3))</f>
        <v>406-679-0215</v>
      </c>
      <c r="E21" s="377"/>
      <c r="F21" s="380"/>
      <c r="G21" s="24" t="str">
        <f>IF((F21=""),"",(VLOOKUP(F21,'Car-Name'!$A$12:$B$44,2)))</f>
        <v/>
      </c>
      <c r="H21" s="383"/>
      <c r="I21" s="28" t="str">
        <f>IF((H21=""),"",(H21-(VLOOKUP(F21,'Leg-10'!$A$12:$C$44,3,FALSE))))</f>
        <v/>
      </c>
      <c r="J21" s="396"/>
      <c r="K21" s="28" t="str">
        <f t="shared" si="5"/>
        <v/>
      </c>
      <c r="L21" s="383"/>
      <c r="M21" s="383"/>
      <c r="N21" s="330" t="str">
        <f t="shared" si="3"/>
        <v/>
      </c>
      <c r="O21" s="399"/>
      <c r="P21" s="148" t="str">
        <f t="shared" si="4"/>
        <v/>
      </c>
      <c r="Q21" s="302" t="e">
        <f>IF('Car-Name'!A21="","",VLOOKUP(F21,'Car-Name'!$A$12:$B$44,2))</f>
        <v>#N/A</v>
      </c>
      <c r="R21" s="149" t="str">
        <f t="shared" si="0"/>
        <v/>
      </c>
      <c r="S21" s="131" t="str">
        <f t="shared" si="1"/>
        <v/>
      </c>
      <c r="T21" s="222" t="str">
        <f t="shared" si="2"/>
        <v/>
      </c>
      <c r="U21" s="315" t="str">
        <f>IF(F21="",(""),((R21+(VLOOKUP(P21,'Leg-9'!$F$12:$U$44,16,FALSE)))))</f>
        <v/>
      </c>
      <c r="V21" s="16" t="str">
        <f>IF(F21="","",(O21+VLOOKUP('Leg-10'!F21,'Leg-9'!$F$12:$V$44,17,FALSE)))</f>
        <v/>
      </c>
      <c r="W21" s="219" t="str">
        <f>IF(P21="","",((O21+(VLOOKUP('Leg-10'!P21,'Leg-9'!$F$12:$V$44,17,FALSE)))/(U21*24)))</f>
        <v/>
      </c>
      <c r="X21" s="150" t="str">
        <f t="shared" si="6"/>
        <v/>
      </c>
    </row>
    <row r="22" spans="1:24" x14ac:dyDescent="0.3">
      <c r="A22" s="257">
        <f>IF(('Leg-9'!F22=""),"",('Leg-9'!F22))</f>
        <v>19</v>
      </c>
      <c r="B22" s="256" t="str">
        <f>IF((A22=""),"",VLOOKUP(A22,'Car-Name'!$A$12:$B$44,2))</f>
        <v>Rick Carnegie</v>
      </c>
      <c r="C22" s="374"/>
      <c r="D22" s="256" t="str">
        <f>IF((A22=""),"",VLOOKUP(A22,'Car-Name'!$A$12:$C$44,3))</f>
        <v>509-590-9224</v>
      </c>
      <c r="E22" s="377"/>
      <c r="F22" s="380"/>
      <c r="G22" s="24" t="str">
        <f>IF((F22=""),"",(VLOOKUP(F22,'Car-Name'!$A$12:$B$44,2)))</f>
        <v/>
      </c>
      <c r="H22" s="383"/>
      <c r="I22" s="28" t="str">
        <f>IF((H22=""),"",(H22-(VLOOKUP(F22,'Leg-10'!$A$12:$C$44,3,FALSE))))</f>
        <v/>
      </c>
      <c r="J22" s="396"/>
      <c r="K22" s="28" t="str">
        <f t="shared" si="5"/>
        <v/>
      </c>
      <c r="L22" s="383"/>
      <c r="M22" s="383"/>
      <c r="N22" s="330" t="str">
        <f t="shared" si="3"/>
        <v/>
      </c>
      <c r="O22" s="399"/>
      <c r="P22" s="148" t="str">
        <f t="shared" si="4"/>
        <v/>
      </c>
      <c r="Q22" s="302" t="e">
        <f>IF('Car-Name'!A22="","",VLOOKUP(F22,'Car-Name'!$A$12:$B$44,2))</f>
        <v>#N/A</v>
      </c>
      <c r="R22" s="149" t="str">
        <f t="shared" si="0"/>
        <v/>
      </c>
      <c r="S22" s="131" t="str">
        <f t="shared" si="1"/>
        <v/>
      </c>
      <c r="T22" s="222" t="str">
        <f t="shared" si="2"/>
        <v/>
      </c>
      <c r="U22" s="315" t="str">
        <f>IF(F22="",(""),((R22+(VLOOKUP(P22,'Leg-9'!$F$12:$U$44,16,FALSE)))))</f>
        <v/>
      </c>
      <c r="V22" s="16" t="str">
        <f>IF(F22="","",(O22+VLOOKUP('Leg-10'!F22,'Leg-9'!$F$12:$V$44,17,FALSE)))</f>
        <v/>
      </c>
      <c r="W22" s="219" t="str">
        <f>IF(P22="","",((O22+(VLOOKUP('Leg-10'!P22,'Leg-9'!$F$12:$V$44,17,FALSE)))/(U22*24)))</f>
        <v/>
      </c>
      <c r="X22" s="150" t="str">
        <f t="shared" si="6"/>
        <v/>
      </c>
    </row>
    <row r="23" spans="1:24" x14ac:dyDescent="0.3">
      <c r="A23" s="257">
        <f>IF(('Leg-9'!F23=""),"",('Leg-9'!F23))</f>
        <v>13</v>
      </c>
      <c r="B23" s="256" t="str">
        <f>IF((A23=""),"",VLOOKUP(A23,'Car-Name'!$A$12:$B$44,2))</f>
        <v>Ralph Brevik</v>
      </c>
      <c r="C23" s="374"/>
      <c r="D23" s="256" t="str">
        <f>IF((A23=""),"",VLOOKUP(A23,'Car-Name'!$A$12:$C$44,3))</f>
        <v>509-435-1895</v>
      </c>
      <c r="E23" s="377"/>
      <c r="F23" s="380"/>
      <c r="G23" s="24" t="str">
        <f>IF((F23=""),"",(VLOOKUP(F23,'Car-Name'!$A$12:$B$44,2)))</f>
        <v/>
      </c>
      <c r="H23" s="383"/>
      <c r="I23" s="28" t="str">
        <f>IF((H23=""),"",(H23-(VLOOKUP(F23,'Leg-10'!$A$12:$C$44,3,FALSE))))</f>
        <v/>
      </c>
      <c r="J23" s="396"/>
      <c r="K23" s="28" t="str">
        <f t="shared" si="5"/>
        <v/>
      </c>
      <c r="L23" s="383"/>
      <c r="M23" s="383"/>
      <c r="N23" s="330" t="str">
        <f t="shared" si="3"/>
        <v/>
      </c>
      <c r="O23" s="399"/>
      <c r="P23" s="148" t="str">
        <f t="shared" si="4"/>
        <v/>
      </c>
      <c r="Q23" s="302" t="e">
        <f>IF('Car-Name'!A23="","",VLOOKUP(F23,'Car-Name'!$A$12:$B$44,2))</f>
        <v>#N/A</v>
      </c>
      <c r="R23" s="149" t="str">
        <f t="shared" si="0"/>
        <v/>
      </c>
      <c r="S23" s="131" t="str">
        <f t="shared" si="1"/>
        <v/>
      </c>
      <c r="T23" s="222" t="str">
        <f t="shared" si="2"/>
        <v/>
      </c>
      <c r="U23" s="315" t="str">
        <f>IF(F23="",(""),((R23+(VLOOKUP(P23,'Leg-9'!$F$12:$U$44,16,FALSE)))))</f>
        <v/>
      </c>
      <c r="V23" s="16" t="str">
        <f>IF(F23="","",(O23+VLOOKUP('Leg-10'!F23,'Leg-9'!$F$12:$V$44,17,FALSE)))</f>
        <v/>
      </c>
      <c r="W23" s="219" t="str">
        <f>IF(P23="","",((O23+(VLOOKUP('Leg-10'!P23,'Leg-9'!$F$12:$V$44,17,FALSE)))/(U23*24)))</f>
        <v/>
      </c>
      <c r="X23" s="150" t="str">
        <f t="shared" si="6"/>
        <v/>
      </c>
    </row>
    <row r="24" spans="1:24" x14ac:dyDescent="0.3">
      <c r="A24" s="257">
        <f>IF(('Leg-9'!F24=""),"",('Leg-9'!F24))</f>
        <v>3</v>
      </c>
      <c r="B24" s="256" t="str">
        <f>IF((A24=""),"",VLOOKUP(A24,'Car-Name'!$A$12:$B$44,2))</f>
        <v>Mike Cuffe</v>
      </c>
      <c r="C24" s="374"/>
      <c r="D24" s="256" t="str">
        <f>IF((A24=""),"",VLOOKUP(A24,'Car-Name'!$A$12:$C$44,3))</f>
        <v>406-293-1247</v>
      </c>
      <c r="E24" s="377"/>
      <c r="F24" s="380"/>
      <c r="G24" s="24" t="str">
        <f>IF((F24=""),"",(VLOOKUP(F24,'Car-Name'!$A$12:$B$44,2)))</f>
        <v/>
      </c>
      <c r="H24" s="383"/>
      <c r="I24" s="28" t="str">
        <f>IF((H24=""),"",(H24-(VLOOKUP(F24,'Leg-10'!$A$12:$C$44,3,FALSE))))</f>
        <v/>
      </c>
      <c r="J24" s="396"/>
      <c r="K24" s="28" t="str">
        <f t="shared" si="5"/>
        <v/>
      </c>
      <c r="L24" s="383"/>
      <c r="M24" s="383"/>
      <c r="N24" s="330" t="str">
        <f t="shared" si="3"/>
        <v/>
      </c>
      <c r="O24" s="399"/>
      <c r="P24" s="148" t="str">
        <f t="shared" si="4"/>
        <v/>
      </c>
      <c r="Q24" s="302" t="e">
        <f>IF('Car-Name'!A24="","",VLOOKUP(F24,'Car-Name'!$A$12:$B$44,2))</f>
        <v>#N/A</v>
      </c>
      <c r="R24" s="149" t="str">
        <f t="shared" si="0"/>
        <v/>
      </c>
      <c r="S24" s="131" t="str">
        <f t="shared" si="1"/>
        <v/>
      </c>
      <c r="T24" s="222" t="str">
        <f t="shared" si="2"/>
        <v/>
      </c>
      <c r="U24" s="315" t="str">
        <f>IF(F24="",(""),((R24+(VLOOKUP(P24,'Leg-9'!$F$12:$U$44,16,FALSE)))))</f>
        <v/>
      </c>
      <c r="V24" s="16" t="str">
        <f>IF(F24="","",(O24+VLOOKUP('Leg-10'!F24,'Leg-9'!$F$12:$V$44,17,FALSE)))</f>
        <v/>
      </c>
      <c r="W24" s="219" t="str">
        <f>IF(P24="","",((O24+(VLOOKUP('Leg-10'!P24,'Leg-9'!$F$12:$V$44,17,FALSE)))/(U24*24)))</f>
        <v/>
      </c>
      <c r="X24" s="150" t="str">
        <f t="shared" si="6"/>
        <v/>
      </c>
    </row>
    <row r="25" spans="1:24" x14ac:dyDescent="0.3">
      <c r="A25" s="257">
        <f>IF(('Leg-9'!F25=""),"",('Leg-9'!F25))</f>
        <v>18</v>
      </c>
      <c r="B25" s="256" t="str">
        <f>IF((A25=""),"",VLOOKUP(A25,'Car-Name'!$A$12:$B$44,2))</f>
        <v>Bill Comer</v>
      </c>
      <c r="C25" s="374"/>
      <c r="D25" s="256" t="str">
        <f>IF((A25=""),"",VLOOKUP(A25,'Car-Name'!$A$12:$C$44,3))</f>
        <v>630-896-2111</v>
      </c>
      <c r="E25" s="377"/>
      <c r="F25" s="380"/>
      <c r="G25" s="24" t="str">
        <f>IF((F25=""),"",(VLOOKUP(F25,'Car-Name'!$A$12:$B$44,2)))</f>
        <v/>
      </c>
      <c r="H25" s="383"/>
      <c r="I25" s="28" t="str">
        <f>IF((H25=""),"",(H25-(VLOOKUP(F25,'Leg-10'!$A$12:$C$44,3,FALSE))))</f>
        <v/>
      </c>
      <c r="J25" s="396"/>
      <c r="K25" s="28" t="str">
        <f t="shared" si="5"/>
        <v/>
      </c>
      <c r="L25" s="383"/>
      <c r="M25" s="383"/>
      <c r="N25" s="330" t="str">
        <f t="shared" si="3"/>
        <v/>
      </c>
      <c r="O25" s="399"/>
      <c r="P25" s="148" t="str">
        <f t="shared" si="4"/>
        <v/>
      </c>
      <c r="Q25" s="302" t="e">
        <f>IF('Car-Name'!A25="","",VLOOKUP(F25,'Car-Name'!$A$12:$B$44,2))</f>
        <v>#N/A</v>
      </c>
      <c r="R25" s="149" t="str">
        <f t="shared" si="0"/>
        <v/>
      </c>
      <c r="S25" s="131" t="str">
        <f t="shared" si="1"/>
        <v/>
      </c>
      <c r="T25" s="222" t="str">
        <f t="shared" si="2"/>
        <v/>
      </c>
      <c r="U25" s="315" t="str">
        <f>IF(F25="",(""),((R25+(VLOOKUP(P25,'Leg-9'!$F$12:$U$44,16,FALSE)))))</f>
        <v/>
      </c>
      <c r="V25" s="16" t="str">
        <f>IF(F25="","",(O25+VLOOKUP('Leg-10'!F25,'Leg-9'!$F$12:$V$44,17,FALSE)))</f>
        <v/>
      </c>
      <c r="W25" s="219" t="str">
        <f>IF(P25="","",((O25+(VLOOKUP('Leg-10'!P25,'Leg-9'!$F$12:$V$44,17,FALSE)))/(U25*24)))</f>
        <v/>
      </c>
      <c r="X25" s="150" t="str">
        <f t="shared" si="6"/>
        <v/>
      </c>
    </row>
    <row r="26" spans="1:24" x14ac:dyDescent="0.3">
      <c r="A26" s="257">
        <f>IF(('Leg-9'!F26=""),"",('Leg-9'!F26))</f>
        <v>12</v>
      </c>
      <c r="B26" s="256" t="str">
        <f>IF((A26=""),"",VLOOKUP(A26,'Car-Name'!$A$12:$B$44,2))</f>
        <v>Sonny Bishop</v>
      </c>
      <c r="C26" s="374"/>
      <c r="D26" s="256" t="str">
        <f>IF((A26=""),"",VLOOKUP(A26,'Car-Name'!$A$12:$C$44,3))</f>
        <v>714-305-6474</v>
      </c>
      <c r="E26" s="377"/>
      <c r="F26" s="380"/>
      <c r="G26" s="24" t="str">
        <f>IF((F26=""),"",(VLOOKUP(F26,'Car-Name'!$A$12:$B$44,2)))</f>
        <v/>
      </c>
      <c r="H26" s="383"/>
      <c r="I26" s="28" t="str">
        <f>IF((H26=""),"",(H26-(VLOOKUP(F26,'Leg-10'!$A$12:$C$44,3,FALSE))))</f>
        <v/>
      </c>
      <c r="J26" s="396"/>
      <c r="K26" s="28" t="str">
        <f t="shared" si="5"/>
        <v/>
      </c>
      <c r="L26" s="383"/>
      <c r="M26" s="383"/>
      <c r="N26" s="330" t="str">
        <f t="shared" si="3"/>
        <v/>
      </c>
      <c r="O26" s="399"/>
      <c r="P26" s="148" t="str">
        <f t="shared" si="4"/>
        <v/>
      </c>
      <c r="Q26" s="302" t="e">
        <f>IF('Car-Name'!A26="","",VLOOKUP(F26,'Car-Name'!$A$12:$B$44,2))</f>
        <v>#N/A</v>
      </c>
      <c r="R26" s="149" t="str">
        <f t="shared" si="0"/>
        <v/>
      </c>
      <c r="S26" s="131" t="str">
        <f t="shared" si="1"/>
        <v/>
      </c>
      <c r="T26" s="222" t="str">
        <f t="shared" si="2"/>
        <v/>
      </c>
      <c r="U26" s="315" t="str">
        <f>IF(F26="",(""),((R26+(VLOOKUP(P26,'Leg-9'!$F$12:$U$44,16,FALSE)))))</f>
        <v/>
      </c>
      <c r="V26" s="16" t="str">
        <f>IF(F26="","",(O26+VLOOKUP('Leg-10'!F26,'Leg-9'!$F$12:$V$44,17,FALSE)))</f>
        <v/>
      </c>
      <c r="W26" s="219" t="str">
        <f>IF(P26="","",((O26+(VLOOKUP('Leg-10'!P26,'Leg-9'!$F$12:$V$44,17,FALSE)))/(U26*24)))</f>
        <v/>
      </c>
      <c r="X26" s="150" t="str">
        <f t="shared" si="6"/>
        <v/>
      </c>
    </row>
    <row r="27" spans="1:24" x14ac:dyDescent="0.3">
      <c r="A27" s="257">
        <f>IF(('Leg-9'!F27=""),"",('Leg-9'!F27))</f>
        <v>5</v>
      </c>
      <c r="B27" s="256" t="str">
        <f>IF((A27=""),"",VLOOKUP(A27,'Car-Name'!$A$12:$B$44,2))</f>
        <v>Garrett Green</v>
      </c>
      <c r="C27" s="374"/>
      <c r="D27" s="256" t="str">
        <f>IF((A27=""),"",VLOOKUP(A27,'Car-Name'!$A$12:$C$44,3))</f>
        <v>714-473-6531</v>
      </c>
      <c r="E27" s="377"/>
      <c r="F27" s="380"/>
      <c r="G27" s="24" t="str">
        <f>IF((F27=""),"",(VLOOKUP(F27,'Car-Name'!$A$12:$B$44,2)))</f>
        <v/>
      </c>
      <c r="H27" s="383"/>
      <c r="I27" s="28" t="str">
        <f>IF((H27=""),"",(H27-(VLOOKUP(F27,'Leg-10'!$A$12:$C$44,3,FALSE))))</f>
        <v/>
      </c>
      <c r="J27" s="396"/>
      <c r="K27" s="28" t="str">
        <f t="shared" si="5"/>
        <v/>
      </c>
      <c r="L27" s="383"/>
      <c r="M27" s="383"/>
      <c r="N27" s="330" t="str">
        <f t="shared" si="3"/>
        <v/>
      </c>
      <c r="O27" s="399"/>
      <c r="P27" s="148" t="str">
        <f t="shared" si="4"/>
        <v/>
      </c>
      <c r="Q27" s="302" t="e">
        <f>IF('Car-Name'!A27="","",VLOOKUP(F27,'Car-Name'!$A$12:$B$44,2))</f>
        <v>#N/A</v>
      </c>
      <c r="R27" s="149" t="str">
        <f t="shared" si="0"/>
        <v/>
      </c>
      <c r="S27" s="131" t="str">
        <f t="shared" si="1"/>
        <v/>
      </c>
      <c r="T27" s="222" t="str">
        <f t="shared" si="2"/>
        <v/>
      </c>
      <c r="U27" s="315" t="str">
        <f>IF(F27="",(""),((R27+(VLOOKUP(P27,'Leg-9'!$F$12:$U$44,16,FALSE)))))</f>
        <v/>
      </c>
      <c r="V27" s="16" t="str">
        <f>IF(F27="","",(O27+VLOOKUP('Leg-10'!F27,'Leg-9'!$F$12:$V$44,17,FALSE)))</f>
        <v/>
      </c>
      <c r="W27" s="219" t="str">
        <f>IF(P27="","",((O27+(VLOOKUP('Leg-10'!P27,'Leg-9'!$F$12:$V$44,17,FALSE)))/(U27*24)))</f>
        <v/>
      </c>
      <c r="X27" s="150" t="str">
        <f t="shared" si="6"/>
        <v/>
      </c>
    </row>
    <row r="28" spans="1:24" x14ac:dyDescent="0.3">
      <c r="A28" s="257">
        <f>IF(('Leg-9'!F28=""),"",('Leg-9'!F28))</f>
        <v>17</v>
      </c>
      <c r="B28" s="256" t="str">
        <f>IF((A28=""),"",VLOOKUP(A28,'Car-Name'!$A$12:$B$44,2))</f>
        <v>Mike Robison</v>
      </c>
      <c r="C28" s="374"/>
      <c r="D28" s="256" t="str">
        <f>IF((A28=""),"",VLOOKUP(A28,'Car-Name'!$A$12:$C$44,3))</f>
        <v>509-844-5900</v>
      </c>
      <c r="E28" s="377"/>
      <c r="F28" s="380"/>
      <c r="G28" s="24" t="str">
        <f>IF((F28=""),"",(VLOOKUP(F28,'Car-Name'!$A$12:$B$44,2)))</f>
        <v/>
      </c>
      <c r="H28" s="383"/>
      <c r="I28" s="28" t="str">
        <f>IF((H28=""),"",(H28-(VLOOKUP(F28,'Leg-10'!$A$12:$C$44,3,FALSE))))</f>
        <v/>
      </c>
      <c r="J28" s="396"/>
      <c r="K28" s="28" t="str">
        <f t="shared" si="5"/>
        <v/>
      </c>
      <c r="L28" s="383"/>
      <c r="M28" s="383"/>
      <c r="N28" s="330" t="str">
        <f t="shared" si="3"/>
        <v/>
      </c>
      <c r="O28" s="399"/>
      <c r="P28" s="148" t="str">
        <f t="shared" si="4"/>
        <v/>
      </c>
      <c r="Q28" s="302" t="e">
        <f>IF('Car-Name'!A28="","",VLOOKUP(F28,'Car-Name'!$A$12:$B$44,2))</f>
        <v>#N/A</v>
      </c>
      <c r="R28" s="149" t="str">
        <f t="shared" si="0"/>
        <v/>
      </c>
      <c r="S28" s="131" t="str">
        <f t="shared" si="1"/>
        <v/>
      </c>
      <c r="T28" s="222" t="str">
        <f t="shared" si="2"/>
        <v/>
      </c>
      <c r="U28" s="315" t="str">
        <f>IF(F28="",(""),((R28+(VLOOKUP(P28,'Leg-9'!$F$12:$U$44,16,FALSE)))))</f>
        <v/>
      </c>
      <c r="V28" s="16" t="str">
        <f>IF(F28="","",(O28+VLOOKUP('Leg-10'!F28,'Leg-9'!$F$12:$V$44,17,FALSE)))</f>
        <v/>
      </c>
      <c r="W28" s="219" t="str">
        <f>IF(P28="","",((O28+(VLOOKUP('Leg-10'!P28,'Leg-9'!$F$12:$V$44,17,FALSE)))/(U28*24)))</f>
        <v/>
      </c>
      <c r="X28" s="150" t="str">
        <f t="shared" si="6"/>
        <v/>
      </c>
    </row>
    <row r="29" spans="1:24" x14ac:dyDescent="0.3">
      <c r="A29" s="257">
        <f>IF(('Leg-9'!F29=""),"",('Leg-9'!F29))</f>
        <v>1</v>
      </c>
      <c r="B29" s="256" t="str">
        <f>IF((A29=""),"",VLOOKUP(A29,'Car-Name'!$A$12:$B$44,2))</f>
        <v>Brandon Langel</v>
      </c>
      <c r="C29" s="374"/>
      <c r="D29" s="256" t="str">
        <f>IF((A29=""),"",VLOOKUP(A29,'Car-Name'!$A$12:$C$44,3))</f>
        <v>406-390-6676</v>
      </c>
      <c r="E29" s="377"/>
      <c r="F29" s="380"/>
      <c r="G29" s="24" t="str">
        <f>IF((F29=""),"",(VLOOKUP(F29,'Car-Name'!$A$12:$B$44,2)))</f>
        <v/>
      </c>
      <c r="H29" s="383"/>
      <c r="I29" s="28" t="str">
        <f>IF((H29=""),"",(H29-(VLOOKUP(F29,'Leg-10'!$A$12:$C$44,3,FALSE))))</f>
        <v/>
      </c>
      <c r="J29" s="396"/>
      <c r="K29" s="28" t="str">
        <f t="shared" si="5"/>
        <v/>
      </c>
      <c r="L29" s="383"/>
      <c r="M29" s="383"/>
      <c r="N29" s="330" t="str">
        <f t="shared" si="3"/>
        <v/>
      </c>
      <c r="O29" s="399"/>
      <c r="P29" s="148" t="str">
        <f t="shared" si="4"/>
        <v/>
      </c>
      <c r="Q29" s="302" t="e">
        <f>IF('Car-Name'!A29="","",VLOOKUP(F29,'Car-Name'!$A$12:$B$44,2))</f>
        <v>#N/A</v>
      </c>
      <c r="R29" s="149" t="str">
        <f>IF(N29="",(""),(N29))</f>
        <v/>
      </c>
      <c r="S29" s="131" t="str">
        <f>IF(R29="",(""),(O29/(R29*24)))</f>
        <v/>
      </c>
      <c r="T29" s="222" t="str">
        <f t="shared" si="2"/>
        <v/>
      </c>
      <c r="U29" s="315" t="str">
        <f>IF(F29="",(""),((R29+(VLOOKUP(P29,'Leg-9'!$F$12:$U$44,16,FALSE)))))</f>
        <v/>
      </c>
      <c r="V29" s="16" t="str">
        <f>IF(F29="","",(O29+VLOOKUP('Leg-10'!F29,'Leg-9'!$F$12:$V$44,17,FALSE)))</f>
        <v/>
      </c>
      <c r="W29" s="219" t="str">
        <f>IF(P29="","",((O29+(VLOOKUP('Leg-10'!P29,'Leg-9'!$F$12:$V$44,17,FALSE)))/(U29*24)))</f>
        <v/>
      </c>
      <c r="X29" s="150" t="str">
        <f t="shared" si="6"/>
        <v/>
      </c>
    </row>
    <row r="30" spans="1:24" x14ac:dyDescent="0.3">
      <c r="A30" s="257">
        <f>IF(('Leg-9'!F30=""),"",('Leg-9'!F30))</f>
        <v>7</v>
      </c>
      <c r="B30" s="256" t="str">
        <f>IF((A30=""),"",VLOOKUP(A30,'Car-Name'!$A$12:$B$44,2))</f>
        <v>Myron Richardson</v>
      </c>
      <c r="C30" s="374"/>
      <c r="D30" s="256" t="str">
        <f>IF((A30=""),"",VLOOKUP(A30,'Car-Name'!$A$12:$C$44,3))</f>
        <v>208-773-9259</v>
      </c>
      <c r="E30" s="377"/>
      <c r="F30" s="380"/>
      <c r="G30" s="24" t="str">
        <f>IF((F30=""),"",(VLOOKUP(F30,'Car-Name'!$A$12:$B$44,2)))</f>
        <v/>
      </c>
      <c r="H30" s="383"/>
      <c r="I30" s="28" t="str">
        <f>IF((H30=""),"",(H30-(VLOOKUP(F30,'Leg-10'!$A$12:$C$44,3,FALSE))))</f>
        <v/>
      </c>
      <c r="J30" s="396"/>
      <c r="K30" s="28" t="str">
        <f t="shared" si="5"/>
        <v/>
      </c>
      <c r="L30" s="383"/>
      <c r="M30" s="383"/>
      <c r="N30" s="330" t="str">
        <f t="shared" si="3"/>
        <v/>
      </c>
      <c r="O30" s="399"/>
      <c r="P30" s="148" t="str">
        <f t="shared" si="4"/>
        <v/>
      </c>
      <c r="Q30" s="302" t="e">
        <f>IF('Car-Name'!A30="","",VLOOKUP(F30,'Car-Name'!$A$12:$B$44,2))</f>
        <v>#N/A</v>
      </c>
      <c r="R30" s="149" t="str">
        <f t="shared" ref="R30:R44" si="7">IF(N30="",(""),(N30))</f>
        <v/>
      </c>
      <c r="S30" s="131" t="str">
        <f t="shared" ref="S30:S44" si="8">IF(R30="",(""),(O30/(R30*24)))</f>
        <v/>
      </c>
      <c r="T30" s="222" t="str">
        <f t="shared" si="2"/>
        <v/>
      </c>
      <c r="U30" s="315" t="str">
        <f>IF(F30="",(""),((R30+(VLOOKUP(P30,'Leg-9'!$F$12:$U$44,16,FALSE)))))</f>
        <v/>
      </c>
      <c r="V30" s="16" t="str">
        <f>IF(F30="","",(O30+VLOOKUP('Leg-10'!F30,'Leg-9'!$F$12:$V$44,17,FALSE)))</f>
        <v/>
      </c>
      <c r="W30" s="219" t="str">
        <f>IF(P30="","",((O30+(VLOOKUP('Leg-10'!P30,'Leg-9'!$F$12:$V$44,17,FALSE)))/(U30*24)))</f>
        <v/>
      </c>
      <c r="X30" s="150" t="str">
        <f t="shared" si="6"/>
        <v/>
      </c>
    </row>
    <row r="31" spans="1:24" x14ac:dyDescent="0.3">
      <c r="A31" s="257">
        <f>IF(('Leg-9'!F31=""),"",('Leg-9'!F31))</f>
        <v>14</v>
      </c>
      <c r="B31" s="256" t="str">
        <f>IF((A31=""),"",VLOOKUP(A31,'Car-Name'!$A$12:$B$44,2))</f>
        <v>Nan Robison</v>
      </c>
      <c r="C31" s="374"/>
      <c r="D31" s="256" t="str">
        <f>IF((A31=""),"",VLOOKUP(A31,'Car-Name'!$A$12:$C$44,3))</f>
        <v>509-701-4359</v>
      </c>
      <c r="E31" s="377"/>
      <c r="F31" s="380"/>
      <c r="G31" s="24" t="str">
        <f>IF((F31=""),"",(VLOOKUP(F31,'Car-Name'!$A$12:$B$44,2)))</f>
        <v/>
      </c>
      <c r="H31" s="383"/>
      <c r="I31" s="28" t="str">
        <f>IF((H31=""),"",(H31-(VLOOKUP(F31,'Leg-10'!$A$12:$C$44,3,FALSE))))</f>
        <v/>
      </c>
      <c r="J31" s="396"/>
      <c r="K31" s="28" t="str">
        <f t="shared" si="5"/>
        <v/>
      </c>
      <c r="L31" s="383"/>
      <c r="M31" s="383"/>
      <c r="N31" s="330" t="str">
        <f t="shared" si="3"/>
        <v/>
      </c>
      <c r="O31" s="399"/>
      <c r="P31" s="148" t="str">
        <f t="shared" si="4"/>
        <v/>
      </c>
      <c r="Q31" s="302" t="e">
        <f>IF('Car-Name'!A31="","",VLOOKUP(F31,'Car-Name'!$A$12:$B$44,2))</f>
        <v>#N/A</v>
      </c>
      <c r="R31" s="149" t="str">
        <f t="shared" si="7"/>
        <v/>
      </c>
      <c r="S31" s="131" t="str">
        <f t="shared" si="8"/>
        <v/>
      </c>
      <c r="T31" s="222" t="str">
        <f t="shared" si="2"/>
        <v/>
      </c>
      <c r="U31" s="315" t="str">
        <f>IF(F31="",(""),((R31+(VLOOKUP(P31,'Leg-9'!$F$12:$U$44,16,FALSE)))))</f>
        <v/>
      </c>
      <c r="V31" s="16" t="str">
        <f>IF(F31="","",(O31+VLOOKUP('Leg-10'!F31,'Leg-9'!$F$12:$V$44,17,FALSE)))</f>
        <v/>
      </c>
      <c r="W31" s="219" t="str">
        <f>IF(P31="","",((O31+(VLOOKUP('Leg-10'!P31,'Leg-9'!$F$12:$V$44,17,FALSE)))/(U31*24)))</f>
        <v/>
      </c>
      <c r="X31" s="150" t="str">
        <f t="shared" si="6"/>
        <v/>
      </c>
    </row>
    <row r="32" spans="1:24" x14ac:dyDescent="0.3">
      <c r="A32" s="257" t="str">
        <f>IF(('Leg-9'!F32=""),"",('Leg-9'!F32))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IF((H32=""),"",(H32-(VLOOKUP(F32,'Leg-10'!$A$12:$C$44,3,FALSE))))</f>
        <v/>
      </c>
      <c r="J32" s="396"/>
      <c r="K32" s="28" t="str">
        <f t="shared" si="5"/>
        <v/>
      </c>
      <c r="L32" s="383"/>
      <c r="M32" s="383"/>
      <c r="N32" s="330" t="str">
        <f t="shared" si="3"/>
        <v/>
      </c>
      <c r="O32" s="399"/>
      <c r="P32" s="148" t="str">
        <f t="shared" si="4"/>
        <v/>
      </c>
      <c r="Q32" s="302" t="e">
        <f>IF('Car-Name'!A32="","",VLOOKUP(F32,'Car-Name'!$A$12:$B$44,2))</f>
        <v>#N/A</v>
      </c>
      <c r="R32" s="149" t="str">
        <f t="shared" si="7"/>
        <v/>
      </c>
      <c r="S32" s="131" t="str">
        <f t="shared" si="8"/>
        <v/>
      </c>
      <c r="T32" s="222" t="str">
        <f t="shared" si="2"/>
        <v/>
      </c>
      <c r="U32" s="315" t="str">
        <f>IF(F32="",(""),((R32+(VLOOKUP(P32,'Leg-9'!$F$12:$U$44,16,FALSE)))))</f>
        <v/>
      </c>
      <c r="V32" s="16" t="str">
        <f>IF(F32="","",(O32+VLOOKUP('Leg-10'!F32,'Leg-9'!$F$12:$V$44,17,FALSE)))</f>
        <v/>
      </c>
      <c r="W32" s="219" t="str">
        <f>IF(P32="","",((O32+(VLOOKUP('Leg-10'!P32,'Leg-9'!$F$12:$V$44,17,FALSE)))/(U32*24)))</f>
        <v/>
      </c>
      <c r="X32" s="150" t="str">
        <f t="shared" si="6"/>
        <v/>
      </c>
    </row>
    <row r="33" spans="1:24" x14ac:dyDescent="0.3">
      <c r="A33" s="257" t="str">
        <f>IF(('Leg-9'!F33=""),"",('Leg-9'!F33))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IF((H33=""),"",(H33-(VLOOKUP(F33,'Leg-10'!$A$12:$C$44,3,FALSE))))</f>
        <v/>
      </c>
      <c r="J33" s="396"/>
      <c r="K33" s="28" t="str">
        <f t="shared" si="5"/>
        <v/>
      </c>
      <c r="L33" s="383"/>
      <c r="M33" s="383"/>
      <c r="N33" s="330" t="str">
        <f t="shared" si="3"/>
        <v/>
      </c>
      <c r="O33" s="399"/>
      <c r="P33" s="148" t="str">
        <f t="shared" si="4"/>
        <v/>
      </c>
      <c r="Q33" s="302" t="e">
        <f>IF('Car-Name'!A33="","",VLOOKUP(F33,'Car-Name'!$A$12:$B$44,2))</f>
        <v>#N/A</v>
      </c>
      <c r="R33" s="149" t="str">
        <f t="shared" si="7"/>
        <v/>
      </c>
      <c r="S33" s="131" t="str">
        <f t="shared" si="8"/>
        <v/>
      </c>
      <c r="T33" s="222" t="str">
        <f t="shared" si="2"/>
        <v/>
      </c>
      <c r="U33" s="315" t="str">
        <f>IF(F33="",(""),((R33+(VLOOKUP(P33,'Leg-9'!$F$12:$U$44,16,FALSE)))))</f>
        <v/>
      </c>
      <c r="V33" s="16" t="str">
        <f>IF(F33="","",(O33+VLOOKUP('Leg-10'!F33,'Leg-9'!$F$12:$V$44,17,FALSE)))</f>
        <v/>
      </c>
      <c r="W33" s="219" t="str">
        <f>IF(P33="","",((O33+(VLOOKUP('Leg-10'!P33,'Leg-9'!$F$12:$V$44,17,FALSE)))/(U33*24)))</f>
        <v/>
      </c>
      <c r="X33" s="150" t="str">
        <f t="shared" si="6"/>
        <v/>
      </c>
    </row>
    <row r="34" spans="1:24" x14ac:dyDescent="0.3">
      <c r="A34" s="257" t="str">
        <f>IF(('Leg-9'!F34=""),"",('Leg-9'!F34))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IF((H34=""),"",(H34-(VLOOKUP(F34,'Leg-10'!$A$12:$C$44,3,FALSE))))</f>
        <v/>
      </c>
      <c r="J34" s="396"/>
      <c r="K34" s="28" t="str">
        <f t="shared" si="5"/>
        <v/>
      </c>
      <c r="L34" s="383"/>
      <c r="M34" s="383"/>
      <c r="N34" s="330" t="str">
        <f t="shared" si="3"/>
        <v/>
      </c>
      <c r="O34" s="399"/>
      <c r="P34" s="148" t="str">
        <f t="shared" si="4"/>
        <v/>
      </c>
      <c r="Q34" s="302" t="e">
        <f>IF('Car-Name'!A34="","",VLOOKUP(F34,'Car-Name'!$A$12:$B$44,2))</f>
        <v>#N/A</v>
      </c>
      <c r="R34" s="149" t="str">
        <f t="shared" si="7"/>
        <v/>
      </c>
      <c r="S34" s="131" t="str">
        <f t="shared" si="8"/>
        <v/>
      </c>
      <c r="T34" s="222" t="str">
        <f t="shared" si="2"/>
        <v/>
      </c>
      <c r="U34" s="315" t="str">
        <f>IF(F34="",(""),((R34+(VLOOKUP(P34,'Leg-9'!$F$12:$U$44,16,FALSE)))))</f>
        <v/>
      </c>
      <c r="V34" s="16" t="str">
        <f>IF(F34="","",(O34+VLOOKUP('Leg-10'!F34,'Leg-9'!$F$12:$V$44,17,FALSE)))</f>
        <v/>
      </c>
      <c r="W34" s="219" t="str">
        <f>IF(P34="","",((O34+(VLOOKUP('Leg-10'!P34,'Leg-9'!$F$12:$V$44,17,FALSE)))/(U34*24)))</f>
        <v/>
      </c>
      <c r="X34" s="150" t="str">
        <f t="shared" si="6"/>
        <v/>
      </c>
    </row>
    <row r="35" spans="1:24" x14ac:dyDescent="0.3">
      <c r="A35" s="257" t="str">
        <f>IF(('Leg-9'!F35=""),"",('Leg-9'!F35))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IF((H35=""),"",(H35-(VLOOKUP(F35,'Leg-10'!$A$12:$C$44,3,FALSE))))</f>
        <v/>
      </c>
      <c r="J35" s="396"/>
      <c r="K35" s="28" t="str">
        <f t="shared" si="5"/>
        <v/>
      </c>
      <c r="L35" s="383"/>
      <c r="M35" s="383"/>
      <c r="N35" s="330" t="str">
        <f t="shared" si="3"/>
        <v/>
      </c>
      <c r="O35" s="399"/>
      <c r="P35" s="148" t="str">
        <f t="shared" si="4"/>
        <v/>
      </c>
      <c r="Q35" s="302" t="str">
        <f>IF('Car-Name'!A35="","",VLOOKUP(F35,'Car-Name'!$A$12:$B$44,2))</f>
        <v/>
      </c>
      <c r="R35" s="149" t="str">
        <f t="shared" si="7"/>
        <v/>
      </c>
      <c r="S35" s="131" t="str">
        <f t="shared" si="8"/>
        <v/>
      </c>
      <c r="T35" s="222" t="str">
        <f t="shared" si="2"/>
        <v/>
      </c>
      <c r="U35" s="315" t="str">
        <f>IF(F35="",(""),((R35+(VLOOKUP(P35,'Leg-9'!$F$12:$U$44,16,FALSE)))))</f>
        <v/>
      </c>
      <c r="V35" s="16" t="str">
        <f>IF(F35="","",(O35+VLOOKUP('Leg-10'!F35,'Leg-9'!$F$12:$V$44,17,FALSE)))</f>
        <v/>
      </c>
      <c r="W35" s="219" t="str">
        <f>IF(P35="","",((O35+(VLOOKUP('Leg-10'!P35,'Leg-9'!$F$12:$V$44,17,FALSE)))/(U35*24)))</f>
        <v/>
      </c>
      <c r="X35" s="150" t="str">
        <f t="shared" si="6"/>
        <v/>
      </c>
    </row>
    <row r="36" spans="1:24" x14ac:dyDescent="0.3">
      <c r="A36" s="257" t="str">
        <f>IF(('Leg-9'!F36=""),"",('Leg-9'!F36))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IF((H36=""),"",(H36-(VLOOKUP(F36,'Leg-10'!$A$12:$C$44,3,FALSE))))</f>
        <v/>
      </c>
      <c r="J36" s="396"/>
      <c r="K36" s="28" t="str">
        <f t="shared" si="5"/>
        <v/>
      </c>
      <c r="L36" s="383"/>
      <c r="M36" s="383"/>
      <c r="N36" s="330" t="str">
        <f t="shared" si="3"/>
        <v/>
      </c>
      <c r="O36" s="399"/>
      <c r="P36" s="148" t="str">
        <f t="shared" si="4"/>
        <v/>
      </c>
      <c r="Q36" s="302" t="str">
        <f>IF('Car-Name'!A36="","",VLOOKUP(F36,'Car-Name'!$A$12:$B$44,2))</f>
        <v/>
      </c>
      <c r="R36" s="149" t="str">
        <f t="shared" si="7"/>
        <v/>
      </c>
      <c r="S36" s="131" t="str">
        <f t="shared" si="8"/>
        <v/>
      </c>
      <c r="T36" s="222" t="str">
        <f t="shared" si="2"/>
        <v/>
      </c>
      <c r="U36" s="315" t="str">
        <f>IF(F36="",(""),((R36+(VLOOKUP(P36,'Leg-9'!$F$12:$U$44,16,FALSE)))))</f>
        <v/>
      </c>
      <c r="V36" s="16" t="str">
        <f>IF(F36="","",(O36+VLOOKUP('Leg-10'!F36,'Leg-9'!$F$12:$V$44,17,FALSE)))</f>
        <v/>
      </c>
      <c r="W36" s="219" t="str">
        <f>IF(P36="","",((O36+(VLOOKUP('Leg-10'!P36,'Leg-9'!$F$12:$V$44,17,FALSE)))/(U36*24)))</f>
        <v/>
      </c>
      <c r="X36" s="150" t="str">
        <f t="shared" si="6"/>
        <v/>
      </c>
    </row>
    <row r="37" spans="1:24" x14ac:dyDescent="0.3">
      <c r="A37" s="257" t="str">
        <f>IF(('Leg-9'!F37=""),"",('Leg-9'!F37))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IF((H37=""),"",(H37-(VLOOKUP(F37,'Leg-10'!$A$12:$C$44,3,FALSE))))</f>
        <v/>
      </c>
      <c r="J37" s="396"/>
      <c r="K37" s="28" t="str">
        <f t="shared" si="5"/>
        <v/>
      </c>
      <c r="L37" s="383"/>
      <c r="M37" s="383"/>
      <c r="N37" s="330" t="str">
        <f t="shared" si="3"/>
        <v/>
      </c>
      <c r="O37" s="399"/>
      <c r="P37" s="148" t="str">
        <f t="shared" si="4"/>
        <v/>
      </c>
      <c r="Q37" s="302" t="str">
        <f>IF('Car-Name'!A37="","",VLOOKUP(F37,'Car-Name'!$A$12:$B$44,2))</f>
        <v/>
      </c>
      <c r="R37" s="149" t="str">
        <f t="shared" si="7"/>
        <v/>
      </c>
      <c r="S37" s="131" t="str">
        <f t="shared" si="8"/>
        <v/>
      </c>
      <c r="T37" s="222" t="str">
        <f t="shared" si="2"/>
        <v/>
      </c>
      <c r="U37" s="315" t="str">
        <f>IF(F37="",(""),((R37+(VLOOKUP(P37,'Leg-9'!$F$12:$U$44,16,FALSE)))))</f>
        <v/>
      </c>
      <c r="V37" s="16" t="str">
        <f>IF(F37="","",(O37+VLOOKUP('Leg-10'!F37,'Leg-9'!$F$12:$V$44,17,FALSE)))</f>
        <v/>
      </c>
      <c r="W37" s="219" t="str">
        <f>IF(P37="","",((O37+(VLOOKUP('Leg-10'!P37,'Leg-9'!$F$12:$V$44,17,FALSE)))/(U37*24)))</f>
        <v/>
      </c>
      <c r="X37" s="150" t="str">
        <f t="shared" si="6"/>
        <v/>
      </c>
    </row>
    <row r="38" spans="1:24" x14ac:dyDescent="0.3">
      <c r="A38" s="257" t="str">
        <f>IF(('Leg-9'!F38=""),"",('Leg-9'!F38))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IF((H38=""),"",(H38-(VLOOKUP(F38,'Leg-10'!$A$12:$C$44,3,FALSE))))</f>
        <v/>
      </c>
      <c r="J38" s="396"/>
      <c r="K38" s="28" t="str">
        <f t="shared" si="5"/>
        <v/>
      </c>
      <c r="L38" s="383"/>
      <c r="M38" s="383"/>
      <c r="N38" s="330" t="str">
        <f t="shared" si="3"/>
        <v/>
      </c>
      <c r="O38" s="399"/>
      <c r="P38" s="148" t="str">
        <f t="shared" si="4"/>
        <v/>
      </c>
      <c r="Q38" s="302" t="str">
        <f>IF('Car-Name'!A38="","",VLOOKUP(F38,'Car-Name'!$A$12:$B$44,2))</f>
        <v/>
      </c>
      <c r="R38" s="149" t="str">
        <f t="shared" si="7"/>
        <v/>
      </c>
      <c r="S38" s="131" t="str">
        <f t="shared" si="8"/>
        <v/>
      </c>
      <c r="T38" s="222" t="str">
        <f t="shared" si="2"/>
        <v/>
      </c>
      <c r="U38" s="315" t="str">
        <f>IF(F38="",(""),((R38+(VLOOKUP(P38,'Leg-9'!$F$12:$U$44,16,FALSE)))))</f>
        <v/>
      </c>
      <c r="V38" s="16" t="str">
        <f>IF(F38="","",(O38+VLOOKUP('Leg-10'!F38,'Leg-9'!$F$12:$V$44,17,FALSE)))</f>
        <v/>
      </c>
      <c r="W38" s="219" t="str">
        <f>IF(P38="","",((O38+(VLOOKUP('Leg-10'!P38,'Leg-9'!$F$12:$V$44,17,FALSE)))/(U38*24)))</f>
        <v/>
      </c>
      <c r="X38" s="150" t="str">
        <f t="shared" si="6"/>
        <v/>
      </c>
    </row>
    <row r="39" spans="1:24" x14ac:dyDescent="0.3">
      <c r="A39" s="257" t="str">
        <f>IF(('Leg-9'!F39=""),"",('Leg-9'!F39))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IF((H39=""),"",(H39-(VLOOKUP(F39,'Leg-10'!$A$12:$C$44,3,FALSE))))</f>
        <v/>
      </c>
      <c r="J39" s="396"/>
      <c r="K39" s="28" t="str">
        <f t="shared" si="5"/>
        <v/>
      </c>
      <c r="L39" s="383"/>
      <c r="M39" s="383"/>
      <c r="N39" s="330" t="str">
        <f t="shared" si="3"/>
        <v/>
      </c>
      <c r="O39" s="399"/>
      <c r="P39" s="148" t="str">
        <f t="shared" si="4"/>
        <v/>
      </c>
      <c r="Q39" s="302" t="str">
        <f>IF('Car-Name'!A39="","",VLOOKUP(F39,'Car-Name'!$A$12:$B$44,2))</f>
        <v/>
      </c>
      <c r="R39" s="149" t="str">
        <f t="shared" si="7"/>
        <v/>
      </c>
      <c r="S39" s="131" t="str">
        <f t="shared" si="8"/>
        <v/>
      </c>
      <c r="T39" s="222" t="str">
        <f t="shared" si="2"/>
        <v/>
      </c>
      <c r="U39" s="315" t="str">
        <f>IF(F39="",(""),((R39+(VLOOKUP(P39,'Leg-9'!$F$12:$U$44,16,FALSE)))))</f>
        <v/>
      </c>
      <c r="V39" s="16" t="str">
        <f>IF(F39="","",(O39+VLOOKUP('Leg-10'!F39,'Leg-9'!$F$12:$V$44,17,FALSE)))</f>
        <v/>
      </c>
      <c r="W39" s="219" t="str">
        <f>IF(P39="","",((O39+(VLOOKUP('Leg-10'!P39,'Leg-9'!$F$12:$V$44,17,FALSE)))/(U39*24)))</f>
        <v/>
      </c>
      <c r="X39" s="150" t="str">
        <f t="shared" si="6"/>
        <v/>
      </c>
    </row>
    <row r="40" spans="1:24" x14ac:dyDescent="0.3">
      <c r="A40" s="257" t="str">
        <f>IF(('Leg-9'!F40=""),"",('Leg-9'!F40))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IF((H40=""),"",(H40-(VLOOKUP(F40,'Leg-10'!$A$12:$C$44,3,FALSE))))</f>
        <v/>
      </c>
      <c r="J40" s="396"/>
      <c r="K40" s="28" t="str">
        <f t="shared" si="5"/>
        <v/>
      </c>
      <c r="L40" s="383"/>
      <c r="M40" s="383"/>
      <c r="N40" s="330" t="str">
        <f t="shared" si="3"/>
        <v/>
      </c>
      <c r="O40" s="399"/>
      <c r="P40" s="148" t="str">
        <f t="shared" si="4"/>
        <v/>
      </c>
      <c r="Q40" s="302" t="str">
        <f>IF('Car-Name'!A40="","",VLOOKUP(F40,'Car-Name'!$A$12:$B$44,2))</f>
        <v/>
      </c>
      <c r="R40" s="149" t="str">
        <f t="shared" si="7"/>
        <v/>
      </c>
      <c r="S40" s="131" t="str">
        <f t="shared" si="8"/>
        <v/>
      </c>
      <c r="T40" s="222" t="str">
        <f t="shared" si="2"/>
        <v/>
      </c>
      <c r="U40" s="315" t="str">
        <f>IF(F40="",(""),((R40+(VLOOKUP(P40,'Leg-9'!$F$12:$U$44,16,FALSE)))))</f>
        <v/>
      </c>
      <c r="V40" s="16" t="str">
        <f>IF(F40="","",(O40+VLOOKUP('Leg-10'!F40,'Leg-9'!$F$12:$V$44,17,FALSE)))</f>
        <v/>
      </c>
      <c r="W40" s="219" t="str">
        <f>IF(P40="","",((O40+(VLOOKUP('Leg-10'!P40,'Leg-9'!$F$12:$V$44,17,FALSE)))/(U40*24)))</f>
        <v/>
      </c>
      <c r="X40" s="150" t="str">
        <f t="shared" si="6"/>
        <v/>
      </c>
    </row>
    <row r="41" spans="1:24" x14ac:dyDescent="0.3">
      <c r="A41" s="257" t="str">
        <f>IF(('Leg-9'!F41=""),"",('Leg-9'!F41))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IF((H41=""),"",(H41-(VLOOKUP(F41,'Leg-10'!$A$12:$C$44,3,FALSE))))</f>
        <v/>
      </c>
      <c r="J41" s="396"/>
      <c r="K41" s="28" t="str">
        <f t="shared" si="5"/>
        <v/>
      </c>
      <c r="L41" s="383"/>
      <c r="M41" s="383"/>
      <c r="N41" s="330" t="str">
        <f t="shared" si="3"/>
        <v/>
      </c>
      <c r="O41" s="399"/>
      <c r="P41" s="148" t="str">
        <f t="shared" si="4"/>
        <v/>
      </c>
      <c r="Q41" s="302" t="str">
        <f>IF('Car-Name'!A41="","",VLOOKUP(F41,'Car-Name'!$A$12:$B$44,2))</f>
        <v/>
      </c>
      <c r="R41" s="149" t="str">
        <f t="shared" si="7"/>
        <v/>
      </c>
      <c r="S41" s="131" t="str">
        <f t="shared" si="8"/>
        <v/>
      </c>
      <c r="T41" s="222" t="str">
        <f t="shared" si="2"/>
        <v/>
      </c>
      <c r="U41" s="315" t="str">
        <f>IF(F41="",(""),((R41+(VLOOKUP(P41,'Leg-9'!$F$12:$U$44,16,FALSE)))))</f>
        <v/>
      </c>
      <c r="V41" s="16" t="str">
        <f>IF(F41="","",(O41+VLOOKUP('Leg-10'!F41,'Leg-9'!$F$12:$V$44,17,FALSE)))</f>
        <v/>
      </c>
      <c r="W41" s="219" t="str">
        <f>IF(P41="","",((O41+(VLOOKUP('Leg-10'!P41,'Leg-9'!$F$12:$V$44,17,FALSE)))/(U41*24)))</f>
        <v/>
      </c>
      <c r="X41" s="150" t="str">
        <f t="shared" si="6"/>
        <v/>
      </c>
    </row>
    <row r="42" spans="1:24" x14ac:dyDescent="0.3">
      <c r="A42" s="257" t="str">
        <f>IF(('Leg-9'!F42=""),"",('Leg-9'!F42))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IF((H42=""),"",(H42-(VLOOKUP(F42,'Leg-10'!$A$12:$C$44,3,FALSE))))</f>
        <v/>
      </c>
      <c r="J42" s="396"/>
      <c r="K42" s="28" t="str">
        <f t="shared" si="5"/>
        <v/>
      </c>
      <c r="L42" s="383"/>
      <c r="M42" s="383"/>
      <c r="N42" s="330" t="str">
        <f t="shared" si="3"/>
        <v/>
      </c>
      <c r="O42" s="399"/>
      <c r="P42" s="148" t="str">
        <f t="shared" si="4"/>
        <v/>
      </c>
      <c r="Q42" s="302" t="str">
        <f>IF('Car-Name'!A42="","",VLOOKUP(F42,'Car-Name'!$A$12:$B$44,2))</f>
        <v/>
      </c>
      <c r="R42" s="149" t="str">
        <f t="shared" si="7"/>
        <v/>
      </c>
      <c r="S42" s="131" t="str">
        <f t="shared" si="8"/>
        <v/>
      </c>
      <c r="T42" s="222" t="str">
        <f t="shared" si="2"/>
        <v/>
      </c>
      <c r="U42" s="315" t="str">
        <f>IF(F42="",(""),((R42+(VLOOKUP(P42,'Leg-9'!$F$12:$U$44,16,FALSE)))))</f>
        <v/>
      </c>
      <c r="V42" s="16" t="str">
        <f>IF(F42="","",(O42+VLOOKUP('Leg-10'!F42,'Leg-9'!$F$12:$V$44,17,FALSE)))</f>
        <v/>
      </c>
      <c r="W42" s="219" t="str">
        <f>IF(P42="","",((O42+(VLOOKUP('Leg-10'!P42,'Leg-9'!$F$12:$V$44,17,FALSE)))/(U42*24)))</f>
        <v/>
      </c>
      <c r="X42" s="150" t="str">
        <f t="shared" si="6"/>
        <v/>
      </c>
    </row>
    <row r="43" spans="1:24" x14ac:dyDescent="0.3">
      <c r="A43" s="257" t="str">
        <f>IF(('Leg-9'!F43=""),"",('Leg-9'!F43))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IF((H43=""),"",(H43-(VLOOKUP(F43,'Leg-10'!$A$12:$C$44,3,FALSE))))</f>
        <v/>
      </c>
      <c r="J43" s="396"/>
      <c r="K43" s="28" t="str">
        <f t="shared" si="5"/>
        <v/>
      </c>
      <c r="L43" s="383"/>
      <c r="M43" s="383"/>
      <c r="N43" s="330" t="str">
        <f t="shared" si="3"/>
        <v/>
      </c>
      <c r="O43" s="399"/>
      <c r="P43" s="148" t="str">
        <f t="shared" si="4"/>
        <v/>
      </c>
      <c r="Q43" s="302" t="str">
        <f>IF('Car-Name'!A43="","",VLOOKUP(F43,'Car-Name'!$A$12:$B$44,2))</f>
        <v/>
      </c>
      <c r="R43" s="149" t="str">
        <f t="shared" si="7"/>
        <v/>
      </c>
      <c r="S43" s="131" t="str">
        <f t="shared" si="8"/>
        <v/>
      </c>
      <c r="T43" s="222" t="str">
        <f t="shared" si="2"/>
        <v/>
      </c>
      <c r="U43" s="315" t="str">
        <f>IF(F43="",(""),((R43+(VLOOKUP(P43,'Leg-9'!$F$12:$U$44,16,FALSE)))))</f>
        <v/>
      </c>
      <c r="V43" s="16" t="str">
        <f>IF(F43="","",(O43+VLOOKUP('Leg-10'!F43,'Leg-9'!$F$12:$V$44,17,FALSE)))</f>
        <v/>
      </c>
      <c r="W43" s="219" t="str">
        <f>IF(P43="","",((O43+(VLOOKUP('Leg-10'!P43,'Leg-9'!$F$12:$V$44,17,FALSE)))/(U43*24)))</f>
        <v/>
      </c>
      <c r="X43" s="150" t="str">
        <f t="shared" si="6"/>
        <v/>
      </c>
    </row>
    <row r="44" spans="1:24" ht="15" thickBot="1" x14ac:dyDescent="0.35">
      <c r="A44" s="301" t="str">
        <f>IF(('Leg-9'!F44=""),"",('Leg-9'!F44))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IF((H44=""),"",(H44-(VLOOKUP(F44,'Leg-10'!$A$12:$C$44,3,FALSE))))</f>
        <v/>
      </c>
      <c r="J44" s="397"/>
      <c r="K44" s="29" t="str">
        <f t="shared" si="5"/>
        <v/>
      </c>
      <c r="L44" s="384"/>
      <c r="M44" s="384"/>
      <c r="N44" s="29" t="str">
        <f t="shared" si="3"/>
        <v/>
      </c>
      <c r="O44" s="400"/>
      <c r="P44" s="153" t="str">
        <f t="shared" si="4"/>
        <v/>
      </c>
      <c r="Q44" s="307" t="str">
        <f>IF('Car-Name'!A44="","",VLOOKUP(F44,'Car-Name'!$A$12:$B$44,2))</f>
        <v/>
      </c>
      <c r="R44" s="154" t="str">
        <f t="shared" si="7"/>
        <v/>
      </c>
      <c r="S44" s="136" t="str">
        <f t="shared" si="8"/>
        <v/>
      </c>
      <c r="T44" s="308" t="str">
        <f t="shared" si="2"/>
        <v/>
      </c>
      <c r="U44" s="319" t="str">
        <f>IF(F44="",(""),((R44+(VLOOKUP(P44,'Leg-9'!$F$12:$U$44,16,FALSE)))))</f>
        <v/>
      </c>
      <c r="V44" s="9" t="str">
        <f>IF(F44="","",(O44+VLOOKUP('Leg-10'!F44,'Leg-9'!$F$12:$V$44,17,FALSE)))</f>
        <v/>
      </c>
      <c r="W44" s="237" t="str">
        <f>IF(P44="","",((O44+(VLOOKUP('Leg-10'!P44,'Leg-9'!$F$12:$V$44,17,FALSE)))/(U44*24)))</f>
        <v/>
      </c>
      <c r="X44" s="155" t="str">
        <f t="shared" si="6"/>
        <v/>
      </c>
    </row>
  </sheetData>
  <sheetProtection algorithmName="SHA-512" hashValue="FCQn3N3wAU6c3VcEfLE1cgBzSX8WshQqGn/wwXEZEpYWId//G7ueDHLc/CqJEGvEcI5fZ0wXY1ZrnDRkiv84nw==" saltValue="BloSJlPrDZq+5CLwmZg+Fw==" spinCount="100000" sheet="1" objects="1" scenarios="1"/>
  <mergeCells count="15">
    <mergeCell ref="R3:T3"/>
    <mergeCell ref="U3:X3"/>
    <mergeCell ref="H5:I5"/>
    <mergeCell ref="J5:K5"/>
    <mergeCell ref="L5:N5"/>
    <mergeCell ref="U5:X5"/>
    <mergeCell ref="H4:I4"/>
    <mergeCell ref="J4:K4"/>
    <mergeCell ref="L4:M4"/>
    <mergeCell ref="A1:E1"/>
    <mergeCell ref="L2:N2"/>
    <mergeCell ref="G3:J3"/>
    <mergeCell ref="H6:I6"/>
    <mergeCell ref="J6:K6"/>
    <mergeCell ref="L6:N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0A691D-C654-427F-8E3F-B0A4AEF7ED34}">
  <dimension ref="A1:X44"/>
  <sheetViews>
    <sheetView workbookViewId="0">
      <selection activeCell="E2" sqref="E2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1.7773437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6.44140625" customWidth="1"/>
  </cols>
  <sheetData>
    <row r="1" spans="1:24" ht="18.600000000000001" thickBot="1" x14ac:dyDescent="0.4">
      <c r="A1" s="488" t="s">
        <v>219</v>
      </c>
      <c r="B1" s="489"/>
      <c r="C1" s="489"/>
      <c r="D1" s="489"/>
      <c r="E1" s="490"/>
      <c r="F1" s="258" t="s">
        <v>222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316</v>
      </c>
      <c r="R1" s="184"/>
      <c r="S1" s="185"/>
      <c r="T1" s="186"/>
      <c r="U1" s="187"/>
      <c r="V1" s="187"/>
      <c r="W1" s="186"/>
      <c r="X1" s="189"/>
    </row>
    <row r="2" spans="1:24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</row>
    <row r="3" spans="1:24" ht="18.600000000000001" thickBot="1" x14ac:dyDescent="0.4">
      <c r="A3" s="250" t="s">
        <v>220</v>
      </c>
      <c r="B3" s="251"/>
      <c r="C3" s="252"/>
      <c r="D3" s="253"/>
      <c r="E3" s="52" t="s">
        <v>42</v>
      </c>
      <c r="F3" s="66"/>
      <c r="G3" s="486" t="s">
        <v>234</v>
      </c>
      <c r="H3" s="487"/>
      <c r="I3" s="487"/>
      <c r="J3" s="535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317</v>
      </c>
      <c r="S3" s="529"/>
      <c r="T3" s="530"/>
      <c r="U3" s="529" t="s">
        <v>318</v>
      </c>
      <c r="V3" s="529"/>
      <c r="W3" s="529"/>
      <c r="X3" s="530"/>
    </row>
    <row r="4" spans="1:24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24" ht="18.600000000000001" thickBot="1" x14ac:dyDescent="0.4">
      <c r="A5" s="46"/>
      <c r="B5" s="274" t="s">
        <v>111</v>
      </c>
      <c r="C5" s="395"/>
      <c r="D5" s="373"/>
      <c r="E5" s="48" t="s">
        <v>221</v>
      </c>
      <c r="F5" s="66"/>
      <c r="G5" s="272" t="s">
        <v>107</v>
      </c>
      <c r="H5" s="505"/>
      <c r="I5" s="506"/>
      <c r="J5" s="505"/>
      <c r="K5" s="506"/>
      <c r="L5" s="532" t="s">
        <v>235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</row>
    <row r="6" spans="1:24" ht="18.600000000000001" thickBot="1" x14ac:dyDescent="0.4">
      <c r="A6" s="49"/>
      <c r="B6" s="275" t="s">
        <v>113</v>
      </c>
      <c r="C6" s="392"/>
      <c r="D6" s="370"/>
      <c r="E6" s="51">
        <f>(D6-C6)</f>
        <v>0</v>
      </c>
      <c r="F6" s="66"/>
      <c r="G6" s="273" t="s">
        <v>108</v>
      </c>
      <c r="H6" s="503"/>
      <c r="I6" s="504"/>
      <c r="J6" s="503"/>
      <c r="K6" s="504"/>
      <c r="L6" s="507">
        <f>(J6-H6)</f>
        <v>0</v>
      </c>
      <c r="M6" s="525"/>
      <c r="N6" s="509"/>
      <c r="O6" s="263"/>
      <c r="P6" s="205" t="s">
        <v>236</v>
      </c>
      <c r="Q6" s="205" t="s">
        <v>236</v>
      </c>
      <c r="R6" s="206" t="s">
        <v>236</v>
      </c>
      <c r="S6" s="120" t="s">
        <v>236</v>
      </c>
      <c r="T6" s="207" t="s">
        <v>236</v>
      </c>
      <c r="U6" s="208" t="s">
        <v>238</v>
      </c>
      <c r="V6" s="334" t="s">
        <v>238</v>
      </c>
      <c r="W6" s="332" t="s">
        <v>238</v>
      </c>
      <c r="X6" s="333" t="s">
        <v>238</v>
      </c>
    </row>
    <row r="7" spans="1:24" x14ac:dyDescent="0.3">
      <c r="A7" s="52" t="s">
        <v>43</v>
      </c>
      <c r="B7" s="52"/>
      <c r="C7" s="53" t="s">
        <v>188</v>
      </c>
      <c r="D7" s="54"/>
      <c r="E7" s="53"/>
      <c r="F7" s="82" t="s">
        <v>51</v>
      </c>
      <c r="G7" s="83" t="s">
        <v>51</v>
      </c>
      <c r="H7" s="84" t="s">
        <v>236</v>
      </c>
      <c r="I7" s="83" t="s">
        <v>236</v>
      </c>
      <c r="J7" s="83" t="s">
        <v>236</v>
      </c>
      <c r="K7" s="84" t="s">
        <v>236</v>
      </c>
      <c r="L7" s="83" t="s">
        <v>236</v>
      </c>
      <c r="M7" s="83" t="s">
        <v>236</v>
      </c>
      <c r="N7" s="84" t="s">
        <v>237</v>
      </c>
      <c r="O7" s="264" t="s">
        <v>236</v>
      </c>
      <c r="P7" s="143" t="s">
        <v>51</v>
      </c>
      <c r="Q7" s="211" t="s">
        <v>51</v>
      </c>
      <c r="R7" s="212" t="s">
        <v>87</v>
      </c>
      <c r="S7" s="213" t="s">
        <v>14</v>
      </c>
      <c r="T7" s="285" t="s">
        <v>93</v>
      </c>
      <c r="U7" s="214" t="s">
        <v>92</v>
      </c>
      <c r="V7" s="215" t="s">
        <v>48</v>
      </c>
      <c r="W7" s="290" t="s">
        <v>14</v>
      </c>
      <c r="X7" s="285" t="s">
        <v>93</v>
      </c>
    </row>
    <row r="8" spans="1:24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83" t="s">
        <v>319</v>
      </c>
      <c r="M8" s="83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291" t="s">
        <v>49</v>
      </c>
      <c r="X8" s="150" t="s">
        <v>4</v>
      </c>
    </row>
    <row r="9" spans="1:24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IF(E2=('Leg-9'!E2),"",("Fast-Cars-Out-First"))</f>
        <v>Fast-Cars-Out-First</v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236</v>
      </c>
      <c r="U9" s="293" t="s">
        <v>10</v>
      </c>
      <c r="V9" s="228" t="s">
        <v>72</v>
      </c>
      <c r="W9" s="331" t="s">
        <v>239</v>
      </c>
      <c r="X9" s="324" t="s">
        <v>240</v>
      </c>
    </row>
    <row r="10" spans="1:24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</row>
    <row r="11" spans="1:24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63" t="s">
        <v>95</v>
      </c>
      <c r="G11" s="464" t="s">
        <v>96</v>
      </c>
      <c r="H11" s="465" t="s">
        <v>4</v>
      </c>
      <c r="I11" s="297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300" t="s">
        <v>4</v>
      </c>
      <c r="O11" s="467" t="s">
        <v>98</v>
      </c>
      <c r="P11" s="454" t="s">
        <v>95</v>
      </c>
      <c r="Q11" s="455" t="s">
        <v>96</v>
      </c>
      <c r="R11" s="475" t="s">
        <v>10</v>
      </c>
      <c r="S11" s="457" t="s">
        <v>41</v>
      </c>
      <c r="T11" s="458" t="s">
        <v>98</v>
      </c>
      <c r="U11" s="473" t="s">
        <v>10</v>
      </c>
      <c r="V11" s="476" t="s">
        <v>95</v>
      </c>
      <c r="W11" s="477" t="s">
        <v>41</v>
      </c>
      <c r="X11" s="458" t="s">
        <v>98</v>
      </c>
    </row>
    <row r="12" spans="1:24" x14ac:dyDescent="0.3">
      <c r="A12" s="437" t="str">
        <f>IF(('Leg-10'!F12=""),"",('Leg-10'!F12))</f>
        <v/>
      </c>
      <c r="B12" s="60" t="str">
        <f>IF((A12=""),"",VLOOKUP(A12,'Car-Name'!$A$12:$B$44,2))</f>
        <v/>
      </c>
      <c r="C12" s="371"/>
      <c r="D12" s="60" t="str">
        <f>IF((A12=""),"",VLOOKUP(A12,'Car-Name'!$A$12:$C$44,3))</f>
        <v/>
      </c>
      <c r="E12" s="376"/>
      <c r="F12" s="379"/>
      <c r="G12" s="23" t="str">
        <f>IF((F12=""),"",(VLOOKUP(F12,'Car-Name'!$A$12:$B$44,2)))</f>
        <v/>
      </c>
      <c r="H12" s="382"/>
      <c r="I12" s="330" t="str">
        <f>IF((H12=""),"",(H12-(VLOOKUP(F12,'Leg-11'!$A$12:$C$44,3,FALSE))))</f>
        <v/>
      </c>
      <c r="J12" s="385"/>
      <c r="K12" s="26" t="str">
        <f>IF((J12="Slow"),(MAX($I$13:$I$45)),"")</f>
        <v/>
      </c>
      <c r="L12" s="382"/>
      <c r="M12" s="382"/>
      <c r="N12" s="330" t="str">
        <f>IF(G12="","",IF((J12="slow"),SUM(K12:M12),(SUM(I12,L12,M12))))</f>
        <v/>
      </c>
      <c r="O12" s="398"/>
      <c r="P12" s="143" t="str">
        <f>IF(F12="","",F12)</f>
        <v/>
      </c>
      <c r="Q12" s="317" t="e">
        <f>IF('Car-Name'!A12="","",VLOOKUP(F12,'Car-Name'!$A$12:$B$44,2))</f>
        <v>#N/A</v>
      </c>
      <c r="R12" s="149" t="str">
        <f t="shared" ref="R12:R28" si="0">IF(N12="",(""),(N12))</f>
        <v/>
      </c>
      <c r="S12" s="131" t="str">
        <f t="shared" ref="S12:S28" si="1">IF(R12="",(""),(O12/(R12*24)))</f>
        <v/>
      </c>
      <c r="T12" s="222" t="str">
        <f t="shared" ref="T12:T44" si="2">IF(R12="","",(RANK(R12,$R$12:$R$44,1)))</f>
        <v/>
      </c>
      <c r="U12" s="315" t="str">
        <f>IF(F12="",(""),((R12+(VLOOKUP(P12,'Leg-10'!$F$12:$U$44,16,FALSE)))))</f>
        <v/>
      </c>
      <c r="V12" s="16" t="str">
        <f>IF(F12="","",(O12+VLOOKUP('Leg-11'!F12,'Leg-10'!$F$12:$V$44,17,FALSE)))</f>
        <v/>
      </c>
      <c r="W12" s="219" t="str">
        <f>IF(P12="","",((O12+(VLOOKUP('Leg-11'!P12,'Leg-10'!$F$12:$V$44,17,FALSE)))/(U12*24)))</f>
        <v/>
      </c>
      <c r="X12" s="145" t="str">
        <f>IF(W12="","",(RANK(U12,$U$12:$U$44,1)))</f>
        <v/>
      </c>
    </row>
    <row r="13" spans="1:24" x14ac:dyDescent="0.3">
      <c r="A13" s="437" t="str">
        <f>IF(('Leg-10'!F13=""),"",('Leg-10'!F13))</f>
        <v/>
      </c>
      <c r="B13" s="256" t="str">
        <f>IF((A13=""),"",VLOOKUP(A13,'Car-Name'!$A$12:$B$44,2))</f>
        <v/>
      </c>
      <c r="C13" s="374"/>
      <c r="D13" s="256" t="str">
        <f>IF((A13=""),"",VLOOKUP(A13,'Car-Name'!$A$12:$C$44,3))</f>
        <v/>
      </c>
      <c r="E13" s="377"/>
      <c r="F13" s="380"/>
      <c r="G13" s="24" t="str">
        <f>IF((F13=""),"",(VLOOKUP(F13,'Car-Name'!$A$12:$B$44,2)))</f>
        <v/>
      </c>
      <c r="H13" s="383"/>
      <c r="I13" s="28" t="str">
        <f>IF((H13=""),"",(H13-(VLOOKUP(F13,'Leg-11'!$A$12:$C$44,3,FALSE))))</f>
        <v/>
      </c>
      <c r="J13" s="396"/>
      <c r="K13" s="28" t="str">
        <f>IF((J13="Slow"),(MAX($I$13:$I$45)),"")</f>
        <v/>
      </c>
      <c r="L13" s="383"/>
      <c r="M13" s="383"/>
      <c r="N13" s="330" t="str">
        <f t="shared" ref="N13:N44" si="3">IF(G13="","",IF((J13="slow"),SUM(K13:M13),(SUM(I13,L13,M13))))</f>
        <v/>
      </c>
      <c r="O13" s="399"/>
      <c r="P13" s="148" t="str">
        <f t="shared" ref="P13:P44" si="4">IF(F13="","",F13)</f>
        <v/>
      </c>
      <c r="Q13" s="302" t="e">
        <f>IF('Car-Name'!A13="","",VLOOKUP(F13,'Car-Name'!$A$12:$B$44,2))</f>
        <v>#N/A</v>
      </c>
      <c r="R13" s="149" t="str">
        <f t="shared" si="0"/>
        <v/>
      </c>
      <c r="S13" s="131" t="str">
        <f t="shared" si="1"/>
        <v/>
      </c>
      <c r="T13" s="222" t="str">
        <f t="shared" si="2"/>
        <v/>
      </c>
      <c r="U13" s="315" t="str">
        <f>IF(F13="",(""),((R13+(VLOOKUP(P13,'Leg-10'!$F$12:$U$44,16,FALSE)))))</f>
        <v/>
      </c>
      <c r="V13" s="16" t="str">
        <f>IF(F13="","",(O13+VLOOKUP('Leg-11'!F13,'Leg-10'!$F$12:$V$44,17,FALSE)))</f>
        <v/>
      </c>
      <c r="W13" s="219" t="str">
        <f>IF(P13="","",((O13+(VLOOKUP('Leg-11'!P13,'Leg-10'!$F$12:$V$44,17,FALSE)))/(U13*24)))</f>
        <v/>
      </c>
      <c r="X13" s="150" t="str">
        <f>IF(W13="","",(RANK(U13,$U$12:$U$44,1)))</f>
        <v/>
      </c>
    </row>
    <row r="14" spans="1:24" x14ac:dyDescent="0.3">
      <c r="A14" s="437" t="str">
        <f>IF(('Leg-10'!F14=""),"",('Leg-10'!F14))</f>
        <v/>
      </c>
      <c r="B14" s="256" t="str">
        <f>IF((A14=""),"",VLOOKUP(A14,'Car-Name'!$A$12:$B$44,2))</f>
        <v/>
      </c>
      <c r="C14" s="374"/>
      <c r="D14" s="256" t="str">
        <f>IF((A14=""),"",VLOOKUP(A14,'Car-Name'!$A$12:$C$44,3))</f>
        <v/>
      </c>
      <c r="E14" s="377"/>
      <c r="F14" s="380"/>
      <c r="G14" s="24" t="str">
        <f>IF((F14=""),"",(VLOOKUP(F14,'Car-Name'!$A$12:$B$44,2)))</f>
        <v/>
      </c>
      <c r="H14" s="383"/>
      <c r="I14" s="28" t="str">
        <f>IF((H14=""),"",(H14-(VLOOKUP(F14,'Leg-11'!$A$12:$C$44,3,FALSE))))</f>
        <v/>
      </c>
      <c r="J14" s="396"/>
      <c r="K14" s="28" t="str">
        <f t="shared" ref="K14:K44" si="5">IF((J14="Slow"),(MAX($I$13:$I$45)),"")</f>
        <v/>
      </c>
      <c r="L14" s="383"/>
      <c r="M14" s="383"/>
      <c r="N14" s="330" t="str">
        <f t="shared" si="3"/>
        <v/>
      </c>
      <c r="O14" s="399"/>
      <c r="P14" s="148" t="str">
        <f t="shared" si="4"/>
        <v/>
      </c>
      <c r="Q14" s="302" t="e">
        <f>IF('Car-Name'!A14="","",VLOOKUP(F14,'Car-Name'!$A$12:$B$44,2))</f>
        <v>#N/A</v>
      </c>
      <c r="R14" s="149" t="str">
        <f t="shared" si="0"/>
        <v/>
      </c>
      <c r="S14" s="131" t="str">
        <f t="shared" si="1"/>
        <v/>
      </c>
      <c r="T14" s="222" t="str">
        <f t="shared" si="2"/>
        <v/>
      </c>
      <c r="U14" s="315" t="str">
        <f>IF(F14="",(""),((R14+(VLOOKUP(P14,'Leg-10'!$F$12:$U$44,16,FALSE)))))</f>
        <v/>
      </c>
      <c r="V14" s="16" t="str">
        <f>IF(F14="","",(O14+VLOOKUP('Leg-11'!F14,'Leg-10'!$F$12:$V$44,17,FALSE)))</f>
        <v/>
      </c>
      <c r="W14" s="219" t="str">
        <f>IF(P14="","",((O14+(VLOOKUP('Leg-11'!P14,'Leg-10'!$F$12:$V$44,17,FALSE)))/(U14*24)))</f>
        <v/>
      </c>
      <c r="X14" s="150" t="str">
        <f t="shared" ref="X14:X44" si="6">IF(W14="","",(RANK(U14,$U$12:$U$44,1)))</f>
        <v/>
      </c>
    </row>
    <row r="15" spans="1:24" x14ac:dyDescent="0.3">
      <c r="A15" s="437" t="str">
        <f>IF(('Leg-10'!F15=""),"",('Leg-10'!F15))</f>
        <v/>
      </c>
      <c r="B15" s="256" t="str">
        <f>IF((A15=""),"",VLOOKUP(A15,'Car-Name'!$A$12:$B$44,2))</f>
        <v/>
      </c>
      <c r="C15" s="374"/>
      <c r="D15" s="256" t="str">
        <f>IF((A15=""),"",VLOOKUP(A15,'Car-Name'!$A$12:$C$44,3))</f>
        <v/>
      </c>
      <c r="E15" s="377"/>
      <c r="F15" s="380"/>
      <c r="G15" s="24" t="str">
        <f>IF((F15=""),"",(VLOOKUP(F15,'Car-Name'!$A$12:$B$44,2)))</f>
        <v/>
      </c>
      <c r="H15" s="383"/>
      <c r="I15" s="28" t="str">
        <f>IF((H15=""),"",(H15-(VLOOKUP(F15,'Leg-11'!$A$12:$C$44,3,FALSE))))</f>
        <v/>
      </c>
      <c r="J15" s="396"/>
      <c r="K15" s="28" t="str">
        <f t="shared" si="5"/>
        <v/>
      </c>
      <c r="L15" s="383"/>
      <c r="M15" s="383"/>
      <c r="N15" s="330" t="str">
        <f t="shared" si="3"/>
        <v/>
      </c>
      <c r="O15" s="399"/>
      <c r="P15" s="148" t="str">
        <f t="shared" si="4"/>
        <v/>
      </c>
      <c r="Q15" s="302" t="e">
        <f>IF('Car-Name'!A15="","",VLOOKUP(F15,'Car-Name'!$A$12:$B$44,2))</f>
        <v>#N/A</v>
      </c>
      <c r="R15" s="149" t="str">
        <f t="shared" si="0"/>
        <v/>
      </c>
      <c r="S15" s="131" t="str">
        <f t="shared" si="1"/>
        <v/>
      </c>
      <c r="T15" s="222" t="str">
        <f t="shared" si="2"/>
        <v/>
      </c>
      <c r="U15" s="315" t="str">
        <f>IF(F15="",(""),((R15+(VLOOKUP(P15,'Leg-10'!$F$12:$U$44,16,FALSE)))))</f>
        <v/>
      </c>
      <c r="V15" s="16" t="str">
        <f>IF(F15="","",(O15+VLOOKUP('Leg-11'!F15,'Leg-10'!$F$12:$V$44,17,FALSE)))</f>
        <v/>
      </c>
      <c r="W15" s="219" t="str">
        <f>IF(P15="","",((O15+(VLOOKUP('Leg-11'!P15,'Leg-10'!$F$12:$V$44,17,FALSE)))/(U15*24)))</f>
        <v/>
      </c>
      <c r="X15" s="150" t="str">
        <f t="shared" si="6"/>
        <v/>
      </c>
    </row>
    <row r="16" spans="1:24" x14ac:dyDescent="0.3">
      <c r="A16" s="437" t="str">
        <f>IF(('Leg-10'!F16=""),"",('Leg-10'!F16))</f>
        <v/>
      </c>
      <c r="B16" s="256" t="str">
        <f>IF((A16=""),"",VLOOKUP(A16,'Car-Name'!$A$12:$B$44,2))</f>
        <v/>
      </c>
      <c r="C16" s="374"/>
      <c r="D16" s="256" t="str">
        <f>IF((A16=""),"",VLOOKUP(A16,'Car-Name'!$A$12:$C$44,3))</f>
        <v/>
      </c>
      <c r="E16" s="377"/>
      <c r="F16" s="380"/>
      <c r="G16" s="24" t="str">
        <f>IF((F16=""),"",(VLOOKUP(F16,'Car-Name'!$A$12:$B$44,2)))</f>
        <v/>
      </c>
      <c r="H16" s="383"/>
      <c r="I16" s="28" t="str">
        <f>IF((H16=""),"",(H16-(VLOOKUP(F16,'Leg-11'!$A$12:$C$44,3,FALSE))))</f>
        <v/>
      </c>
      <c r="J16" s="396"/>
      <c r="K16" s="28" t="str">
        <f t="shared" si="5"/>
        <v/>
      </c>
      <c r="L16" s="383"/>
      <c r="M16" s="383"/>
      <c r="N16" s="330" t="str">
        <f t="shared" si="3"/>
        <v/>
      </c>
      <c r="O16" s="399"/>
      <c r="P16" s="148" t="str">
        <f t="shared" si="4"/>
        <v/>
      </c>
      <c r="Q16" s="302" t="e">
        <f>IF('Car-Name'!A16="","",VLOOKUP(F16,'Car-Name'!$A$12:$B$44,2))</f>
        <v>#N/A</v>
      </c>
      <c r="R16" s="149" t="str">
        <f t="shared" si="0"/>
        <v/>
      </c>
      <c r="S16" s="131" t="str">
        <f t="shared" si="1"/>
        <v/>
      </c>
      <c r="T16" s="222" t="str">
        <f t="shared" si="2"/>
        <v/>
      </c>
      <c r="U16" s="315" t="str">
        <f>IF(F16="",(""),((R16+(VLOOKUP(P16,'Leg-10'!$F$12:$U$44,16,FALSE)))))</f>
        <v/>
      </c>
      <c r="V16" s="16" t="str">
        <f>IF(F16="","",(O16+VLOOKUP('Leg-11'!F16,'Leg-10'!$F$12:$V$44,17,FALSE)))</f>
        <v/>
      </c>
      <c r="W16" s="219" t="str">
        <f>IF(P16="","",((O16+(VLOOKUP('Leg-11'!P16,'Leg-10'!$F$12:$V$44,17,FALSE)))/(U16*24)))</f>
        <v/>
      </c>
      <c r="X16" s="150" t="str">
        <f t="shared" si="6"/>
        <v/>
      </c>
    </row>
    <row r="17" spans="1:24" x14ac:dyDescent="0.3">
      <c r="A17" s="437" t="str">
        <f>IF(('Leg-10'!F17=""),"",('Leg-10'!F17))</f>
        <v/>
      </c>
      <c r="B17" s="256" t="str">
        <f>IF((A17=""),"",VLOOKUP(A17,'Car-Name'!$A$12:$B$44,2))</f>
        <v/>
      </c>
      <c r="C17" s="374"/>
      <c r="D17" s="256" t="str">
        <f>IF((A17=""),"",VLOOKUP(A17,'Car-Name'!$A$12:$C$44,3))</f>
        <v/>
      </c>
      <c r="E17" s="377"/>
      <c r="F17" s="380"/>
      <c r="G17" s="24" t="str">
        <f>IF((F17=""),"",(VLOOKUP(F17,'Car-Name'!$A$12:$B$44,2)))</f>
        <v/>
      </c>
      <c r="H17" s="383"/>
      <c r="I17" s="28" t="str">
        <f>IF((H17=""),"",(H17-(VLOOKUP(F17,'Leg-11'!$A$12:$C$44,3,FALSE))))</f>
        <v/>
      </c>
      <c r="J17" s="396"/>
      <c r="K17" s="28" t="str">
        <f t="shared" si="5"/>
        <v/>
      </c>
      <c r="L17" s="383"/>
      <c r="M17" s="383"/>
      <c r="N17" s="330" t="str">
        <f t="shared" si="3"/>
        <v/>
      </c>
      <c r="O17" s="399"/>
      <c r="P17" s="148" t="str">
        <f t="shared" si="4"/>
        <v/>
      </c>
      <c r="Q17" s="302" t="e">
        <f>IF('Car-Name'!A17="","",VLOOKUP(F17,'Car-Name'!$A$12:$B$44,2))</f>
        <v>#N/A</v>
      </c>
      <c r="R17" s="149" t="str">
        <f t="shared" si="0"/>
        <v/>
      </c>
      <c r="S17" s="131" t="str">
        <f t="shared" si="1"/>
        <v/>
      </c>
      <c r="T17" s="222" t="str">
        <f t="shared" si="2"/>
        <v/>
      </c>
      <c r="U17" s="315" t="str">
        <f>IF(F17="",(""),((R17+(VLOOKUP(P17,'Leg-10'!$F$12:$U$44,16,FALSE)))))</f>
        <v/>
      </c>
      <c r="V17" s="16" t="str">
        <f>IF(F17="","",(O17+VLOOKUP('Leg-11'!F17,'Leg-10'!$F$12:$V$44,17,FALSE)))</f>
        <v/>
      </c>
      <c r="W17" s="219" t="str">
        <f>IF(P17="","",((O17+(VLOOKUP('Leg-11'!P17,'Leg-10'!$F$12:$V$44,17,FALSE)))/(U17*24)))</f>
        <v/>
      </c>
      <c r="X17" s="150" t="str">
        <f t="shared" si="6"/>
        <v/>
      </c>
    </row>
    <row r="18" spans="1:24" x14ac:dyDescent="0.3">
      <c r="A18" s="437" t="str">
        <f>IF(('Leg-10'!F18=""),"",('Leg-10'!F18))</f>
        <v/>
      </c>
      <c r="B18" s="256" t="str">
        <f>IF((A18=""),"",VLOOKUP(A18,'Car-Name'!$A$12:$B$44,2))</f>
        <v/>
      </c>
      <c r="C18" s="374"/>
      <c r="D18" s="256" t="str">
        <f>IF((A18=""),"",VLOOKUP(A18,'Car-Name'!$A$12:$C$44,3))</f>
        <v/>
      </c>
      <c r="E18" s="377"/>
      <c r="F18" s="380"/>
      <c r="G18" s="24" t="str">
        <f>IF((F18=""),"",(VLOOKUP(F18,'Car-Name'!$A$12:$B$44,2)))</f>
        <v/>
      </c>
      <c r="H18" s="383"/>
      <c r="I18" s="28" t="str">
        <f>IF((H18=""),"",(H18-(VLOOKUP(F18,'Leg-11'!$A$12:$C$44,3,FALSE))))</f>
        <v/>
      </c>
      <c r="J18" s="396"/>
      <c r="K18" s="28" t="str">
        <f t="shared" si="5"/>
        <v/>
      </c>
      <c r="L18" s="383"/>
      <c r="M18" s="383"/>
      <c r="N18" s="330" t="str">
        <f t="shared" si="3"/>
        <v/>
      </c>
      <c r="O18" s="399"/>
      <c r="P18" s="148" t="str">
        <f t="shared" si="4"/>
        <v/>
      </c>
      <c r="Q18" s="302" t="e">
        <f>IF('Car-Name'!A18="","",VLOOKUP(F18,'Car-Name'!$A$12:$B$44,2))</f>
        <v>#N/A</v>
      </c>
      <c r="R18" s="149" t="str">
        <f t="shared" si="0"/>
        <v/>
      </c>
      <c r="S18" s="131" t="str">
        <f t="shared" si="1"/>
        <v/>
      </c>
      <c r="T18" s="222" t="str">
        <f t="shared" si="2"/>
        <v/>
      </c>
      <c r="U18" s="315" t="str">
        <f>IF(F18="",(""),((R18+(VLOOKUP(P18,'Leg-10'!$F$12:$U$44,16,FALSE)))))</f>
        <v/>
      </c>
      <c r="V18" s="16" t="str">
        <f>IF(F18="","",(O18+VLOOKUP('Leg-11'!F18,'Leg-10'!$F$12:$V$44,17,FALSE)))</f>
        <v/>
      </c>
      <c r="W18" s="219" t="str">
        <f>IF(P18="","",((O18+(VLOOKUP('Leg-11'!P18,'Leg-10'!$F$12:$V$44,17,FALSE)))/(U18*24)))</f>
        <v/>
      </c>
      <c r="X18" s="150" t="str">
        <f t="shared" si="6"/>
        <v/>
      </c>
    </row>
    <row r="19" spans="1:24" x14ac:dyDescent="0.3">
      <c r="A19" s="437" t="str">
        <f>IF(('Leg-10'!F19=""),"",('Leg-10'!F19))</f>
        <v/>
      </c>
      <c r="B19" s="256" t="str">
        <f>IF((A19=""),"",VLOOKUP(A19,'Car-Name'!$A$12:$B$44,2))</f>
        <v/>
      </c>
      <c r="C19" s="374"/>
      <c r="D19" s="256" t="str">
        <f>IF((A19=""),"",VLOOKUP(A19,'Car-Name'!$A$12:$C$44,3))</f>
        <v/>
      </c>
      <c r="E19" s="377"/>
      <c r="F19" s="380"/>
      <c r="G19" s="24" t="str">
        <f>IF((F19=""),"",(VLOOKUP(F19,'Car-Name'!$A$12:$B$44,2)))</f>
        <v/>
      </c>
      <c r="H19" s="383"/>
      <c r="I19" s="28" t="str">
        <f>IF((H19=""),"",(H19-(VLOOKUP(F19,'Leg-11'!$A$12:$C$44,3,FALSE))))</f>
        <v/>
      </c>
      <c r="J19" s="396"/>
      <c r="K19" s="28" t="str">
        <f t="shared" si="5"/>
        <v/>
      </c>
      <c r="L19" s="383"/>
      <c r="M19" s="383"/>
      <c r="N19" s="330" t="str">
        <f t="shared" si="3"/>
        <v/>
      </c>
      <c r="O19" s="399"/>
      <c r="P19" s="148" t="str">
        <f t="shared" si="4"/>
        <v/>
      </c>
      <c r="Q19" s="302" t="e">
        <f>IF('Car-Name'!A19="","",VLOOKUP(F19,'Car-Name'!$A$12:$B$44,2))</f>
        <v>#N/A</v>
      </c>
      <c r="R19" s="149" t="str">
        <f t="shared" si="0"/>
        <v/>
      </c>
      <c r="S19" s="131" t="str">
        <f t="shared" si="1"/>
        <v/>
      </c>
      <c r="T19" s="222" t="str">
        <f t="shared" si="2"/>
        <v/>
      </c>
      <c r="U19" s="315" t="str">
        <f>IF(F19="",(""),((R19+(VLOOKUP(P19,'Leg-10'!$F$12:$U$44,16,FALSE)))))</f>
        <v/>
      </c>
      <c r="V19" s="16" t="str">
        <f>IF(F19="","",(O19+VLOOKUP('Leg-11'!F19,'Leg-10'!$F$12:$V$44,17,FALSE)))</f>
        <v/>
      </c>
      <c r="W19" s="219" t="str">
        <f>IF(P19="","",((O19+(VLOOKUP('Leg-11'!P19,'Leg-10'!$F$12:$V$44,17,FALSE)))/(U19*24)))</f>
        <v/>
      </c>
      <c r="X19" s="150" t="str">
        <f t="shared" si="6"/>
        <v/>
      </c>
    </row>
    <row r="20" spans="1:24" x14ac:dyDescent="0.3">
      <c r="A20" s="437" t="str">
        <f>IF(('Leg-10'!F20=""),"",('Leg-10'!F20))</f>
        <v/>
      </c>
      <c r="B20" s="256" t="str">
        <f>IF((A20=""),"",VLOOKUP(A20,'Car-Name'!$A$12:$B$44,2))</f>
        <v/>
      </c>
      <c r="C20" s="374"/>
      <c r="D20" s="256" t="str">
        <f>IF((A20=""),"",VLOOKUP(A20,'Car-Name'!$A$12:$C$44,3))</f>
        <v/>
      </c>
      <c r="E20" s="377"/>
      <c r="F20" s="380"/>
      <c r="G20" s="24" t="str">
        <f>IF((F20=""),"",(VLOOKUP(F20,'Car-Name'!$A$12:$B$44,2)))</f>
        <v/>
      </c>
      <c r="H20" s="383"/>
      <c r="I20" s="28" t="str">
        <f>IF((H20=""),"",(H20-(VLOOKUP(F20,'Leg-11'!$A$12:$C$44,3,FALSE))))</f>
        <v/>
      </c>
      <c r="J20" s="396"/>
      <c r="K20" s="28" t="str">
        <f t="shared" si="5"/>
        <v/>
      </c>
      <c r="L20" s="383"/>
      <c r="M20" s="383"/>
      <c r="N20" s="330" t="str">
        <f t="shared" si="3"/>
        <v/>
      </c>
      <c r="O20" s="399"/>
      <c r="P20" s="148" t="str">
        <f t="shared" si="4"/>
        <v/>
      </c>
      <c r="Q20" s="302" t="e">
        <f>IF('Car-Name'!A20="","",VLOOKUP(F20,'Car-Name'!$A$12:$B$44,2))</f>
        <v>#N/A</v>
      </c>
      <c r="R20" s="149" t="str">
        <f t="shared" si="0"/>
        <v/>
      </c>
      <c r="S20" s="131" t="str">
        <f t="shared" si="1"/>
        <v/>
      </c>
      <c r="T20" s="222" t="str">
        <f t="shared" si="2"/>
        <v/>
      </c>
      <c r="U20" s="315" t="str">
        <f>IF(F20="",(""),((R20+(VLOOKUP(P20,'Leg-10'!$F$12:$U$44,16,FALSE)))))</f>
        <v/>
      </c>
      <c r="V20" s="16" t="str">
        <f>IF(F20="","",(O20+VLOOKUP('Leg-11'!F20,'Leg-10'!$F$12:$V$44,17,FALSE)))</f>
        <v/>
      </c>
      <c r="W20" s="219" t="str">
        <f>IF(P20="","",((O20+(VLOOKUP('Leg-11'!P20,'Leg-10'!$F$12:$V$44,17,FALSE)))/(U20*24)))</f>
        <v/>
      </c>
      <c r="X20" s="150" t="str">
        <f t="shared" si="6"/>
        <v/>
      </c>
    </row>
    <row r="21" spans="1:24" x14ac:dyDescent="0.3">
      <c r="A21" s="437" t="str">
        <f>IF(('Leg-10'!F21=""),"",('Leg-10'!F21))</f>
        <v/>
      </c>
      <c r="B21" s="256" t="str">
        <f>IF((A21=""),"",VLOOKUP(A21,'Car-Name'!$A$12:$B$44,2))</f>
        <v/>
      </c>
      <c r="C21" s="374"/>
      <c r="D21" s="256" t="str">
        <f>IF((A21=""),"",VLOOKUP(A21,'Car-Name'!$A$12:$C$44,3))</f>
        <v/>
      </c>
      <c r="E21" s="377"/>
      <c r="F21" s="380"/>
      <c r="G21" s="24" t="str">
        <f>IF((F21=""),"",(VLOOKUP(F21,'Car-Name'!$A$12:$B$44,2)))</f>
        <v/>
      </c>
      <c r="H21" s="383"/>
      <c r="I21" s="28" t="str">
        <f>IF((H21=""),"",(H21-(VLOOKUP(F21,'Leg-11'!$A$12:$C$44,3,FALSE))))</f>
        <v/>
      </c>
      <c r="J21" s="396"/>
      <c r="K21" s="28" t="str">
        <f t="shared" si="5"/>
        <v/>
      </c>
      <c r="L21" s="383"/>
      <c r="M21" s="383"/>
      <c r="N21" s="330" t="str">
        <f t="shared" si="3"/>
        <v/>
      </c>
      <c r="O21" s="399"/>
      <c r="P21" s="148" t="str">
        <f t="shared" si="4"/>
        <v/>
      </c>
      <c r="Q21" s="302" t="e">
        <f>IF('Car-Name'!A21="","",VLOOKUP(F21,'Car-Name'!$A$12:$B$44,2))</f>
        <v>#N/A</v>
      </c>
      <c r="R21" s="149" t="str">
        <f t="shared" si="0"/>
        <v/>
      </c>
      <c r="S21" s="131" t="str">
        <f t="shared" si="1"/>
        <v/>
      </c>
      <c r="T21" s="222" t="str">
        <f t="shared" si="2"/>
        <v/>
      </c>
      <c r="U21" s="315" t="str">
        <f>IF(F21="",(""),((R21+(VLOOKUP(P21,'Leg-10'!$F$12:$U$44,16,FALSE)))))</f>
        <v/>
      </c>
      <c r="V21" s="16" t="str">
        <f>IF(F21="","",(O21+VLOOKUP('Leg-11'!F21,'Leg-10'!$F$12:$V$44,17,FALSE)))</f>
        <v/>
      </c>
      <c r="W21" s="219" t="str">
        <f>IF(P21="","",((O21+(VLOOKUP('Leg-11'!P21,'Leg-10'!$F$12:$V$44,17,FALSE)))/(U21*24)))</f>
        <v/>
      </c>
      <c r="X21" s="150" t="str">
        <f t="shared" si="6"/>
        <v/>
      </c>
    </row>
    <row r="22" spans="1:24" x14ac:dyDescent="0.3">
      <c r="A22" s="437" t="str">
        <f>IF(('Leg-10'!F22=""),"",('Leg-10'!F22))</f>
        <v/>
      </c>
      <c r="B22" s="256" t="str">
        <f>IF((A22=""),"",VLOOKUP(A22,'Car-Name'!$A$12:$B$44,2))</f>
        <v/>
      </c>
      <c r="C22" s="374"/>
      <c r="D22" s="256" t="str">
        <f>IF((A22=""),"",VLOOKUP(A22,'Car-Name'!$A$12:$C$44,3))</f>
        <v/>
      </c>
      <c r="E22" s="377"/>
      <c r="F22" s="380"/>
      <c r="G22" s="24" t="str">
        <f>IF((F22=""),"",(VLOOKUP(F22,'Car-Name'!$A$12:$B$44,2)))</f>
        <v/>
      </c>
      <c r="H22" s="383"/>
      <c r="I22" s="28" t="str">
        <f>IF((H22=""),"",(H22-(VLOOKUP(F22,'Leg-11'!$A$12:$C$44,3,FALSE))))</f>
        <v/>
      </c>
      <c r="J22" s="396"/>
      <c r="K22" s="28" t="str">
        <f t="shared" si="5"/>
        <v/>
      </c>
      <c r="L22" s="383"/>
      <c r="M22" s="383"/>
      <c r="N22" s="330" t="str">
        <f t="shared" si="3"/>
        <v/>
      </c>
      <c r="O22" s="399"/>
      <c r="P22" s="148" t="str">
        <f t="shared" si="4"/>
        <v/>
      </c>
      <c r="Q22" s="302" t="e">
        <f>IF('Car-Name'!A22="","",VLOOKUP(F22,'Car-Name'!$A$12:$B$44,2))</f>
        <v>#N/A</v>
      </c>
      <c r="R22" s="149" t="str">
        <f t="shared" si="0"/>
        <v/>
      </c>
      <c r="S22" s="131" t="str">
        <f t="shared" si="1"/>
        <v/>
      </c>
      <c r="T22" s="222" t="str">
        <f t="shared" si="2"/>
        <v/>
      </c>
      <c r="U22" s="315" t="str">
        <f>IF(F22="",(""),((R22+(VLOOKUP(P22,'Leg-10'!$F$12:$U$44,16,FALSE)))))</f>
        <v/>
      </c>
      <c r="V22" s="16" t="str">
        <f>IF(F22="","",(O22+VLOOKUP('Leg-11'!F22,'Leg-10'!$F$12:$V$44,17,FALSE)))</f>
        <v/>
      </c>
      <c r="W22" s="219" t="str">
        <f>IF(P22="","",((O22+(VLOOKUP('Leg-11'!P22,'Leg-10'!$F$12:$V$44,17,FALSE)))/(U22*24)))</f>
        <v/>
      </c>
      <c r="X22" s="150" t="str">
        <f t="shared" si="6"/>
        <v/>
      </c>
    </row>
    <row r="23" spans="1:24" x14ac:dyDescent="0.3">
      <c r="A23" s="437" t="str">
        <f>IF(('Leg-10'!F23=""),"",('Leg-10'!F23))</f>
        <v/>
      </c>
      <c r="B23" s="256" t="str">
        <f>IF((A23=""),"",VLOOKUP(A23,'Car-Name'!$A$12:$B$44,2))</f>
        <v/>
      </c>
      <c r="C23" s="374"/>
      <c r="D23" s="256" t="str">
        <f>IF((A23=""),"",VLOOKUP(A23,'Car-Name'!$A$12:$C$44,3))</f>
        <v/>
      </c>
      <c r="E23" s="377"/>
      <c r="F23" s="380"/>
      <c r="G23" s="24" t="str">
        <f>IF((F23=""),"",(VLOOKUP(F23,'Car-Name'!$A$12:$B$44,2)))</f>
        <v/>
      </c>
      <c r="H23" s="383"/>
      <c r="I23" s="28" t="str">
        <f>IF((H23=""),"",(H23-(VLOOKUP(F23,'Leg-11'!$A$12:$C$44,3,FALSE))))</f>
        <v/>
      </c>
      <c r="J23" s="396"/>
      <c r="K23" s="28" t="str">
        <f t="shared" si="5"/>
        <v/>
      </c>
      <c r="L23" s="383"/>
      <c r="M23" s="383"/>
      <c r="N23" s="330" t="str">
        <f t="shared" si="3"/>
        <v/>
      </c>
      <c r="O23" s="399"/>
      <c r="P23" s="148" t="str">
        <f t="shared" si="4"/>
        <v/>
      </c>
      <c r="Q23" s="302" t="e">
        <f>IF('Car-Name'!A23="","",VLOOKUP(F23,'Car-Name'!$A$12:$B$44,2))</f>
        <v>#N/A</v>
      </c>
      <c r="R23" s="149" t="str">
        <f t="shared" si="0"/>
        <v/>
      </c>
      <c r="S23" s="131" t="str">
        <f t="shared" si="1"/>
        <v/>
      </c>
      <c r="T23" s="222" t="str">
        <f t="shared" si="2"/>
        <v/>
      </c>
      <c r="U23" s="315" t="str">
        <f>IF(F23="",(""),((R23+(VLOOKUP(P23,'Leg-10'!$F$12:$U$44,16,FALSE)))))</f>
        <v/>
      </c>
      <c r="V23" s="16" t="str">
        <f>IF(F23="","",(O23+VLOOKUP('Leg-11'!F23,'Leg-10'!$F$12:$V$44,17,FALSE)))</f>
        <v/>
      </c>
      <c r="W23" s="219" t="str">
        <f>IF(P23="","",((O23+(VLOOKUP('Leg-11'!P23,'Leg-10'!$F$12:$V$44,17,FALSE)))/(U23*24)))</f>
        <v/>
      </c>
      <c r="X23" s="150" t="str">
        <f t="shared" si="6"/>
        <v/>
      </c>
    </row>
    <row r="24" spans="1:24" x14ac:dyDescent="0.3">
      <c r="A24" s="437" t="str">
        <f>IF(('Leg-10'!F24=""),"",('Leg-10'!F24))</f>
        <v/>
      </c>
      <c r="B24" s="256" t="str">
        <f>IF((A24=""),"",VLOOKUP(A24,'Car-Name'!$A$12:$B$44,2))</f>
        <v/>
      </c>
      <c r="C24" s="374"/>
      <c r="D24" s="256" t="str">
        <f>IF((A24=""),"",VLOOKUP(A24,'Car-Name'!$A$12:$C$44,3))</f>
        <v/>
      </c>
      <c r="E24" s="377"/>
      <c r="F24" s="380"/>
      <c r="G24" s="24" t="str">
        <f>IF((F24=""),"",(VLOOKUP(F24,'Car-Name'!$A$12:$B$44,2)))</f>
        <v/>
      </c>
      <c r="H24" s="383"/>
      <c r="I24" s="28" t="str">
        <f>IF((H24=""),"",(H24-(VLOOKUP(F24,'Leg-11'!$A$12:$C$44,3,FALSE))))</f>
        <v/>
      </c>
      <c r="J24" s="396"/>
      <c r="K24" s="28" t="str">
        <f t="shared" si="5"/>
        <v/>
      </c>
      <c r="L24" s="383"/>
      <c r="M24" s="383"/>
      <c r="N24" s="330" t="str">
        <f t="shared" si="3"/>
        <v/>
      </c>
      <c r="O24" s="399"/>
      <c r="P24" s="148" t="str">
        <f t="shared" si="4"/>
        <v/>
      </c>
      <c r="Q24" s="302" t="e">
        <f>IF('Car-Name'!A24="","",VLOOKUP(F24,'Car-Name'!$A$12:$B$44,2))</f>
        <v>#N/A</v>
      </c>
      <c r="R24" s="149" t="str">
        <f t="shared" si="0"/>
        <v/>
      </c>
      <c r="S24" s="131" t="str">
        <f t="shared" si="1"/>
        <v/>
      </c>
      <c r="T24" s="222" t="str">
        <f t="shared" si="2"/>
        <v/>
      </c>
      <c r="U24" s="315" t="str">
        <f>IF(F24="",(""),((R24+(VLOOKUP(P24,'Leg-10'!$F$12:$U$44,16,FALSE)))))</f>
        <v/>
      </c>
      <c r="V24" s="16" t="str">
        <f>IF(F24="","",(O24+VLOOKUP('Leg-11'!F24,'Leg-10'!$F$12:$V$44,17,FALSE)))</f>
        <v/>
      </c>
      <c r="W24" s="219" t="str">
        <f>IF(P24="","",((O24+(VLOOKUP('Leg-11'!P24,'Leg-10'!$F$12:$V$44,17,FALSE)))/(U24*24)))</f>
        <v/>
      </c>
      <c r="X24" s="150" t="str">
        <f t="shared" si="6"/>
        <v/>
      </c>
    </row>
    <row r="25" spans="1:24" x14ac:dyDescent="0.3">
      <c r="A25" s="437" t="str">
        <f>IF(('Leg-10'!F25=""),"",('Leg-10'!F25))</f>
        <v/>
      </c>
      <c r="B25" s="256" t="str">
        <f>IF((A25=""),"",VLOOKUP(A25,'Car-Name'!$A$12:$B$44,2))</f>
        <v/>
      </c>
      <c r="C25" s="374"/>
      <c r="D25" s="256" t="str">
        <f>IF((A25=""),"",VLOOKUP(A25,'Car-Name'!$A$12:$C$44,3))</f>
        <v/>
      </c>
      <c r="E25" s="377"/>
      <c r="F25" s="380"/>
      <c r="G25" s="24" t="str">
        <f>IF((F25=""),"",(VLOOKUP(F25,'Car-Name'!$A$12:$B$44,2)))</f>
        <v/>
      </c>
      <c r="H25" s="383"/>
      <c r="I25" s="28" t="str">
        <f>IF((H25=""),"",(H25-(VLOOKUP(F25,'Leg-11'!$A$12:$C$44,3,FALSE))))</f>
        <v/>
      </c>
      <c r="J25" s="396"/>
      <c r="K25" s="28" t="str">
        <f t="shared" si="5"/>
        <v/>
      </c>
      <c r="L25" s="383"/>
      <c r="M25" s="383"/>
      <c r="N25" s="330" t="str">
        <f t="shared" si="3"/>
        <v/>
      </c>
      <c r="O25" s="399"/>
      <c r="P25" s="148" t="str">
        <f t="shared" si="4"/>
        <v/>
      </c>
      <c r="Q25" s="302" t="e">
        <f>IF('Car-Name'!A25="","",VLOOKUP(F25,'Car-Name'!$A$12:$B$44,2))</f>
        <v>#N/A</v>
      </c>
      <c r="R25" s="149" t="str">
        <f t="shared" si="0"/>
        <v/>
      </c>
      <c r="S25" s="131" t="str">
        <f t="shared" si="1"/>
        <v/>
      </c>
      <c r="T25" s="222" t="str">
        <f t="shared" si="2"/>
        <v/>
      </c>
      <c r="U25" s="315" t="str">
        <f>IF(F25="",(""),((R25+(VLOOKUP(P25,'Leg-10'!$F$12:$U$44,16,FALSE)))))</f>
        <v/>
      </c>
      <c r="V25" s="16" t="str">
        <f>IF(F25="","",(O25+VLOOKUP('Leg-11'!F25,'Leg-10'!$F$12:$V$44,17,FALSE)))</f>
        <v/>
      </c>
      <c r="W25" s="219" t="str">
        <f>IF(P25="","",((O25+(VLOOKUP('Leg-11'!P25,'Leg-10'!$F$12:$V$44,17,FALSE)))/(U25*24)))</f>
        <v/>
      </c>
      <c r="X25" s="150" t="str">
        <f t="shared" si="6"/>
        <v/>
      </c>
    </row>
    <row r="26" spans="1:24" x14ac:dyDescent="0.3">
      <c r="A26" s="437" t="str">
        <f>IF(('Leg-10'!F26=""),"",('Leg-10'!F26))</f>
        <v/>
      </c>
      <c r="B26" s="256" t="str">
        <f>IF((A26=""),"",VLOOKUP(A26,'Car-Name'!$A$12:$B$44,2))</f>
        <v/>
      </c>
      <c r="C26" s="374"/>
      <c r="D26" s="256" t="str">
        <f>IF((A26=""),"",VLOOKUP(A26,'Car-Name'!$A$12:$C$44,3))</f>
        <v/>
      </c>
      <c r="E26" s="377"/>
      <c r="F26" s="380"/>
      <c r="G26" s="24" t="str">
        <f>IF((F26=""),"",(VLOOKUP(F26,'Car-Name'!$A$12:$B$44,2)))</f>
        <v/>
      </c>
      <c r="H26" s="383"/>
      <c r="I26" s="28" t="str">
        <f>IF((H26=""),"",(H26-(VLOOKUP(F26,'Leg-11'!$A$12:$C$44,3,FALSE))))</f>
        <v/>
      </c>
      <c r="J26" s="396"/>
      <c r="K26" s="28" t="str">
        <f t="shared" si="5"/>
        <v/>
      </c>
      <c r="L26" s="383"/>
      <c r="M26" s="383"/>
      <c r="N26" s="330" t="str">
        <f t="shared" si="3"/>
        <v/>
      </c>
      <c r="O26" s="399"/>
      <c r="P26" s="148" t="str">
        <f t="shared" si="4"/>
        <v/>
      </c>
      <c r="Q26" s="302" t="e">
        <f>IF('Car-Name'!A26="","",VLOOKUP(F26,'Car-Name'!$A$12:$B$44,2))</f>
        <v>#N/A</v>
      </c>
      <c r="R26" s="149" t="str">
        <f t="shared" si="0"/>
        <v/>
      </c>
      <c r="S26" s="131" t="str">
        <f t="shared" si="1"/>
        <v/>
      </c>
      <c r="T26" s="222" t="str">
        <f t="shared" si="2"/>
        <v/>
      </c>
      <c r="U26" s="315" t="str">
        <f>IF(F26="",(""),((R26+(VLOOKUP(P26,'Leg-10'!$F$12:$U$44,16,FALSE)))))</f>
        <v/>
      </c>
      <c r="V26" s="16" t="str">
        <f>IF(F26="","",(O26+VLOOKUP('Leg-11'!F26,'Leg-10'!$F$12:$V$44,17,FALSE)))</f>
        <v/>
      </c>
      <c r="W26" s="219" t="str">
        <f>IF(P26="","",((O26+(VLOOKUP('Leg-11'!P26,'Leg-10'!$F$12:$V$44,17,FALSE)))/(U26*24)))</f>
        <v/>
      </c>
      <c r="X26" s="150" t="str">
        <f t="shared" si="6"/>
        <v/>
      </c>
    </row>
    <row r="27" spans="1:24" x14ac:dyDescent="0.3">
      <c r="A27" s="437" t="str">
        <f>IF(('Leg-10'!F27=""),"",('Leg-10'!F27))</f>
        <v/>
      </c>
      <c r="B27" s="256" t="str">
        <f>IF((A27=""),"",VLOOKUP(A27,'Car-Name'!$A$12:$B$44,2))</f>
        <v/>
      </c>
      <c r="C27" s="374"/>
      <c r="D27" s="256" t="str">
        <f>IF((A27=""),"",VLOOKUP(A27,'Car-Name'!$A$12:$C$44,3))</f>
        <v/>
      </c>
      <c r="E27" s="377"/>
      <c r="F27" s="380"/>
      <c r="G27" s="24" t="str">
        <f>IF((F27=""),"",(VLOOKUP(F27,'Car-Name'!$A$12:$B$44,2)))</f>
        <v/>
      </c>
      <c r="H27" s="383"/>
      <c r="I27" s="28" t="str">
        <f>IF((H27=""),"",(H27-(VLOOKUP(F27,'Leg-11'!$A$12:$C$44,3,FALSE))))</f>
        <v/>
      </c>
      <c r="J27" s="396"/>
      <c r="K27" s="28" t="str">
        <f t="shared" si="5"/>
        <v/>
      </c>
      <c r="L27" s="383"/>
      <c r="M27" s="383"/>
      <c r="N27" s="330" t="str">
        <f t="shared" si="3"/>
        <v/>
      </c>
      <c r="O27" s="399"/>
      <c r="P27" s="148" t="str">
        <f t="shared" si="4"/>
        <v/>
      </c>
      <c r="Q27" s="302" t="e">
        <f>IF('Car-Name'!A27="","",VLOOKUP(F27,'Car-Name'!$A$12:$B$44,2))</f>
        <v>#N/A</v>
      </c>
      <c r="R27" s="149" t="str">
        <f t="shared" si="0"/>
        <v/>
      </c>
      <c r="S27" s="131" t="str">
        <f t="shared" si="1"/>
        <v/>
      </c>
      <c r="T27" s="222" t="str">
        <f t="shared" si="2"/>
        <v/>
      </c>
      <c r="U27" s="315" t="str">
        <f>IF(F27="",(""),((R27+(VLOOKUP(P27,'Leg-10'!$F$12:$U$44,16,FALSE)))))</f>
        <v/>
      </c>
      <c r="V27" s="16" t="str">
        <f>IF(F27="","",(O27+VLOOKUP('Leg-11'!F27,'Leg-10'!$F$12:$V$44,17,FALSE)))</f>
        <v/>
      </c>
      <c r="W27" s="219" t="str">
        <f>IF(P27="","",((O27+(VLOOKUP('Leg-11'!P27,'Leg-10'!$F$12:$V$44,17,FALSE)))/(U27*24)))</f>
        <v/>
      </c>
      <c r="X27" s="150" t="str">
        <f t="shared" si="6"/>
        <v/>
      </c>
    </row>
    <row r="28" spans="1:24" x14ac:dyDescent="0.3">
      <c r="A28" s="437" t="str">
        <f>IF(('Leg-10'!F28=""),"",('Leg-10'!F28))</f>
        <v/>
      </c>
      <c r="B28" s="256" t="str">
        <f>IF((A28=""),"",VLOOKUP(A28,'Car-Name'!$A$12:$B$44,2))</f>
        <v/>
      </c>
      <c r="C28" s="374"/>
      <c r="D28" s="256" t="str">
        <f>IF((A28=""),"",VLOOKUP(A28,'Car-Name'!$A$12:$C$44,3))</f>
        <v/>
      </c>
      <c r="E28" s="377"/>
      <c r="F28" s="380"/>
      <c r="G28" s="24" t="str">
        <f>IF((F28=""),"",(VLOOKUP(F28,'Car-Name'!$A$12:$B$44,2)))</f>
        <v/>
      </c>
      <c r="H28" s="383"/>
      <c r="I28" s="28" t="str">
        <f>IF((H28=""),"",(H28-(VLOOKUP(F28,'Leg-11'!$A$12:$C$44,3,FALSE))))</f>
        <v/>
      </c>
      <c r="J28" s="396"/>
      <c r="K28" s="28" t="str">
        <f t="shared" si="5"/>
        <v/>
      </c>
      <c r="L28" s="383"/>
      <c r="M28" s="383"/>
      <c r="N28" s="330" t="str">
        <f t="shared" si="3"/>
        <v/>
      </c>
      <c r="O28" s="399"/>
      <c r="P28" s="148" t="str">
        <f t="shared" si="4"/>
        <v/>
      </c>
      <c r="Q28" s="302" t="e">
        <f>IF('Car-Name'!A28="","",VLOOKUP(F28,'Car-Name'!$A$12:$B$44,2))</f>
        <v>#N/A</v>
      </c>
      <c r="R28" s="149" t="str">
        <f t="shared" si="0"/>
        <v/>
      </c>
      <c r="S28" s="131" t="str">
        <f t="shared" si="1"/>
        <v/>
      </c>
      <c r="T28" s="222" t="str">
        <f t="shared" si="2"/>
        <v/>
      </c>
      <c r="U28" s="315" t="str">
        <f>IF(F28="",(""),((R28+(VLOOKUP(P28,'Leg-10'!$F$12:$U$44,16,FALSE)))))</f>
        <v/>
      </c>
      <c r="V28" s="16" t="str">
        <f>IF(F28="","",(O28+VLOOKUP('Leg-11'!F28,'Leg-10'!$F$12:$V$44,17,FALSE)))</f>
        <v/>
      </c>
      <c r="W28" s="219" t="str">
        <f>IF(P28="","",((O28+(VLOOKUP('Leg-11'!P28,'Leg-10'!$F$12:$V$44,17,FALSE)))/(U28*24)))</f>
        <v/>
      </c>
      <c r="X28" s="150" t="str">
        <f t="shared" si="6"/>
        <v/>
      </c>
    </row>
    <row r="29" spans="1:24" x14ac:dyDescent="0.3">
      <c r="A29" s="437" t="str">
        <f>IF(('Leg-10'!F29=""),"",('Leg-10'!F29))</f>
        <v/>
      </c>
      <c r="B29" s="256" t="str">
        <f>IF((A29=""),"",VLOOKUP(A29,'Car-Name'!$A$12:$B$44,2))</f>
        <v/>
      </c>
      <c r="C29" s="374"/>
      <c r="D29" s="256" t="str">
        <f>IF((A29=""),"",VLOOKUP(A29,'Car-Name'!$A$12:$C$44,3))</f>
        <v/>
      </c>
      <c r="E29" s="377"/>
      <c r="F29" s="380"/>
      <c r="G29" s="24" t="str">
        <f>IF((F29=""),"",(VLOOKUP(F29,'Car-Name'!$A$12:$B$44,2)))</f>
        <v/>
      </c>
      <c r="H29" s="383"/>
      <c r="I29" s="28" t="str">
        <f>IF((H29=""),"",(H29-(VLOOKUP(F29,'Leg-11'!$A$12:$C$44,3,FALSE))))</f>
        <v/>
      </c>
      <c r="J29" s="396"/>
      <c r="K29" s="28" t="str">
        <f t="shared" si="5"/>
        <v/>
      </c>
      <c r="L29" s="383"/>
      <c r="M29" s="383"/>
      <c r="N29" s="330" t="str">
        <f t="shared" si="3"/>
        <v/>
      </c>
      <c r="O29" s="399"/>
      <c r="P29" s="148" t="str">
        <f t="shared" si="4"/>
        <v/>
      </c>
      <c r="Q29" s="302" t="e">
        <f>IF('Car-Name'!A29="","",VLOOKUP(F29,'Car-Name'!$A$12:$B$44,2))</f>
        <v>#N/A</v>
      </c>
      <c r="R29" s="149" t="str">
        <f>IF(N29="",(""),(N29))</f>
        <v/>
      </c>
      <c r="S29" s="131" t="str">
        <f>IF(R29="",(""),(O29/(R29*24)))</f>
        <v/>
      </c>
      <c r="T29" s="222" t="str">
        <f t="shared" si="2"/>
        <v/>
      </c>
      <c r="U29" s="315" t="str">
        <f>IF(F29="",(""),((R29+(VLOOKUP(P29,'Leg-10'!$F$12:$U$44,16,FALSE)))))</f>
        <v/>
      </c>
      <c r="V29" s="16" t="str">
        <f>IF(F29="","",(O29+VLOOKUP('Leg-11'!F29,'Leg-10'!$F$12:$V$44,17,FALSE)))</f>
        <v/>
      </c>
      <c r="W29" s="219" t="str">
        <f>IF(P29="","",((O29+(VLOOKUP('Leg-11'!P29,'Leg-10'!$F$12:$V$44,17,FALSE)))/(U29*24)))</f>
        <v/>
      </c>
      <c r="X29" s="150" t="str">
        <f t="shared" si="6"/>
        <v/>
      </c>
    </row>
    <row r="30" spans="1:24" x14ac:dyDescent="0.3">
      <c r="A30" s="437" t="str">
        <f>IF(('Leg-10'!F30=""),"",('Leg-10'!F30))</f>
        <v/>
      </c>
      <c r="B30" s="256" t="str">
        <f>IF((A30=""),"",VLOOKUP(A30,'Car-Name'!$A$12:$B$44,2))</f>
        <v/>
      </c>
      <c r="C30" s="374"/>
      <c r="D30" s="256" t="str">
        <f>IF((A30=""),"",VLOOKUP(A30,'Car-Name'!$A$12:$C$44,3))</f>
        <v/>
      </c>
      <c r="E30" s="377"/>
      <c r="F30" s="380"/>
      <c r="G30" s="24" t="str">
        <f>IF((F30=""),"",(VLOOKUP(F30,'Car-Name'!$A$12:$B$44,2)))</f>
        <v/>
      </c>
      <c r="H30" s="383"/>
      <c r="I30" s="28" t="str">
        <f>IF((H30=""),"",(H30-(VLOOKUP(F30,'Leg-11'!$A$12:$C$44,3,FALSE))))</f>
        <v/>
      </c>
      <c r="J30" s="396"/>
      <c r="K30" s="28" t="str">
        <f t="shared" si="5"/>
        <v/>
      </c>
      <c r="L30" s="383"/>
      <c r="M30" s="383"/>
      <c r="N30" s="330" t="str">
        <f t="shared" si="3"/>
        <v/>
      </c>
      <c r="O30" s="399"/>
      <c r="P30" s="148" t="str">
        <f t="shared" si="4"/>
        <v/>
      </c>
      <c r="Q30" s="302" t="e">
        <f>IF('Car-Name'!A30="","",VLOOKUP(F30,'Car-Name'!$A$12:$B$44,2))</f>
        <v>#N/A</v>
      </c>
      <c r="R30" s="149" t="str">
        <f t="shared" ref="R30:R44" si="7">IF(N30="",(""),(N30))</f>
        <v/>
      </c>
      <c r="S30" s="131" t="str">
        <f t="shared" ref="S30:S44" si="8">IF(R30="",(""),(O30/(R30*24)))</f>
        <v/>
      </c>
      <c r="T30" s="222" t="str">
        <f t="shared" si="2"/>
        <v/>
      </c>
      <c r="U30" s="315" t="str">
        <f>IF(F30="",(""),((R30+(VLOOKUP(P30,'Leg-10'!$F$12:$U$44,16,FALSE)))))</f>
        <v/>
      </c>
      <c r="V30" s="16" t="str">
        <f>IF(F30="","",(O30+VLOOKUP('Leg-11'!F30,'Leg-10'!$F$12:$V$44,17,FALSE)))</f>
        <v/>
      </c>
      <c r="W30" s="219" t="str">
        <f>IF(P30="","",((O30+(VLOOKUP('Leg-11'!P30,'Leg-10'!$F$12:$V$44,17,FALSE)))/(U30*24)))</f>
        <v/>
      </c>
      <c r="X30" s="150" t="str">
        <f t="shared" si="6"/>
        <v/>
      </c>
    </row>
    <row r="31" spans="1:24" x14ac:dyDescent="0.3">
      <c r="A31" s="437" t="str">
        <f>IF(('Leg-10'!F31=""),"",('Leg-10'!F31))</f>
        <v/>
      </c>
      <c r="B31" s="256" t="str">
        <f>IF((A31=""),"",VLOOKUP(A31,'Car-Name'!$A$12:$B$44,2))</f>
        <v/>
      </c>
      <c r="C31" s="374"/>
      <c r="D31" s="256" t="str">
        <f>IF((A31=""),"",VLOOKUP(A31,'Car-Name'!$A$12:$C$44,3))</f>
        <v/>
      </c>
      <c r="E31" s="377"/>
      <c r="F31" s="380"/>
      <c r="G31" s="24" t="str">
        <f>IF((F31=""),"",(VLOOKUP(F31,'Car-Name'!$A$12:$B$44,2)))</f>
        <v/>
      </c>
      <c r="H31" s="383"/>
      <c r="I31" s="28" t="str">
        <f>IF((H31=""),"",(H31-(VLOOKUP(F31,'Leg-11'!$A$12:$C$44,3,FALSE))))</f>
        <v/>
      </c>
      <c r="J31" s="396"/>
      <c r="K31" s="28" t="str">
        <f t="shared" si="5"/>
        <v/>
      </c>
      <c r="L31" s="383"/>
      <c r="M31" s="383"/>
      <c r="N31" s="330" t="str">
        <f t="shared" si="3"/>
        <v/>
      </c>
      <c r="O31" s="399"/>
      <c r="P31" s="148" t="str">
        <f t="shared" si="4"/>
        <v/>
      </c>
      <c r="Q31" s="302" t="e">
        <f>IF('Car-Name'!A31="","",VLOOKUP(F31,'Car-Name'!$A$12:$B$44,2))</f>
        <v>#N/A</v>
      </c>
      <c r="R31" s="149" t="str">
        <f t="shared" si="7"/>
        <v/>
      </c>
      <c r="S31" s="131" t="str">
        <f t="shared" si="8"/>
        <v/>
      </c>
      <c r="T31" s="222" t="str">
        <f t="shared" si="2"/>
        <v/>
      </c>
      <c r="U31" s="315" t="str">
        <f>IF(F31="",(""),((R31+(VLOOKUP(P31,'Leg-10'!$F$12:$U$44,16,FALSE)))))</f>
        <v/>
      </c>
      <c r="V31" s="16" t="str">
        <f>IF(F31="","",(O31+VLOOKUP('Leg-11'!F31,'Leg-10'!$F$12:$V$44,17,FALSE)))</f>
        <v/>
      </c>
      <c r="W31" s="219" t="str">
        <f>IF(P31="","",((O31+(VLOOKUP('Leg-11'!P31,'Leg-10'!$F$12:$V$44,17,FALSE)))/(U31*24)))</f>
        <v/>
      </c>
      <c r="X31" s="150" t="str">
        <f t="shared" si="6"/>
        <v/>
      </c>
    </row>
    <row r="32" spans="1:24" x14ac:dyDescent="0.3">
      <c r="A32" s="437" t="str">
        <f>IF(('Leg-10'!F32=""),"",('Leg-10'!F32))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IF((H32=""),"",(H32-(VLOOKUP(F32,'Leg-11'!$A$12:$C$44,3,FALSE))))</f>
        <v/>
      </c>
      <c r="J32" s="396"/>
      <c r="K32" s="28" t="str">
        <f t="shared" si="5"/>
        <v/>
      </c>
      <c r="L32" s="383"/>
      <c r="M32" s="383"/>
      <c r="N32" s="330" t="str">
        <f t="shared" si="3"/>
        <v/>
      </c>
      <c r="O32" s="399"/>
      <c r="P32" s="148" t="str">
        <f t="shared" si="4"/>
        <v/>
      </c>
      <c r="Q32" s="302" t="e">
        <f>IF('Car-Name'!A32="","",VLOOKUP(F32,'Car-Name'!$A$12:$B$44,2))</f>
        <v>#N/A</v>
      </c>
      <c r="R32" s="149" t="str">
        <f t="shared" si="7"/>
        <v/>
      </c>
      <c r="S32" s="131" t="str">
        <f t="shared" si="8"/>
        <v/>
      </c>
      <c r="T32" s="222" t="str">
        <f t="shared" si="2"/>
        <v/>
      </c>
      <c r="U32" s="315" t="str">
        <f>IF(F32="",(""),((R32+(VLOOKUP(P32,'Leg-10'!$F$12:$U$44,16,FALSE)))))</f>
        <v/>
      </c>
      <c r="V32" s="16" t="str">
        <f>IF(F32="","",(O32+VLOOKUP('Leg-11'!F32,'Leg-10'!$F$12:$V$44,17,FALSE)))</f>
        <v/>
      </c>
      <c r="W32" s="219" t="str">
        <f>IF(P32="","",((O32+(VLOOKUP('Leg-11'!P32,'Leg-10'!$F$12:$V$44,17,FALSE)))/(U32*24)))</f>
        <v/>
      </c>
      <c r="X32" s="150" t="str">
        <f t="shared" si="6"/>
        <v/>
      </c>
    </row>
    <row r="33" spans="1:24" x14ac:dyDescent="0.3">
      <c r="A33" s="437" t="str">
        <f>IF(('Leg-10'!F33=""),"",('Leg-10'!F33))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IF((H33=""),"",(H33-(VLOOKUP(F33,'Leg-11'!$A$12:$C$44,3,FALSE))))</f>
        <v/>
      </c>
      <c r="J33" s="396"/>
      <c r="K33" s="28" t="str">
        <f t="shared" si="5"/>
        <v/>
      </c>
      <c r="L33" s="383"/>
      <c r="M33" s="383"/>
      <c r="N33" s="330" t="str">
        <f t="shared" si="3"/>
        <v/>
      </c>
      <c r="O33" s="399"/>
      <c r="P33" s="148" t="str">
        <f t="shared" si="4"/>
        <v/>
      </c>
      <c r="Q33" s="302" t="e">
        <f>IF('Car-Name'!A33="","",VLOOKUP(F33,'Car-Name'!$A$12:$B$44,2))</f>
        <v>#N/A</v>
      </c>
      <c r="R33" s="149" t="str">
        <f t="shared" si="7"/>
        <v/>
      </c>
      <c r="S33" s="131" t="str">
        <f t="shared" si="8"/>
        <v/>
      </c>
      <c r="T33" s="222" t="str">
        <f t="shared" si="2"/>
        <v/>
      </c>
      <c r="U33" s="315" t="str">
        <f>IF(F33="",(""),((R33+(VLOOKUP(P33,'Leg-10'!$F$12:$U$44,16,FALSE)))))</f>
        <v/>
      </c>
      <c r="V33" s="16" t="str">
        <f>IF(F33="","",(O33+VLOOKUP('Leg-11'!F33,'Leg-10'!$F$12:$V$44,17,FALSE)))</f>
        <v/>
      </c>
      <c r="W33" s="219" t="str">
        <f>IF(P33="","",((O33+(VLOOKUP('Leg-11'!P33,'Leg-10'!$F$12:$V$44,17,FALSE)))/(U33*24)))</f>
        <v/>
      </c>
      <c r="X33" s="150" t="str">
        <f t="shared" si="6"/>
        <v/>
      </c>
    </row>
    <row r="34" spans="1:24" x14ac:dyDescent="0.3">
      <c r="A34" s="437" t="str">
        <f>IF(('Leg-10'!F34=""),"",('Leg-10'!F34))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IF((H34=""),"",(H34-(VLOOKUP(F34,'Leg-11'!$A$12:$C$44,3,FALSE))))</f>
        <v/>
      </c>
      <c r="J34" s="396"/>
      <c r="K34" s="28" t="str">
        <f t="shared" si="5"/>
        <v/>
      </c>
      <c r="L34" s="383"/>
      <c r="M34" s="383"/>
      <c r="N34" s="330" t="str">
        <f t="shared" si="3"/>
        <v/>
      </c>
      <c r="O34" s="399"/>
      <c r="P34" s="148" t="str">
        <f t="shared" si="4"/>
        <v/>
      </c>
      <c r="Q34" s="302" t="e">
        <f>IF('Car-Name'!A34="","",VLOOKUP(F34,'Car-Name'!$A$12:$B$44,2))</f>
        <v>#N/A</v>
      </c>
      <c r="R34" s="149" t="str">
        <f t="shared" si="7"/>
        <v/>
      </c>
      <c r="S34" s="131" t="str">
        <f t="shared" si="8"/>
        <v/>
      </c>
      <c r="T34" s="222" t="str">
        <f t="shared" si="2"/>
        <v/>
      </c>
      <c r="U34" s="315" t="str">
        <f>IF(F34="",(""),((R34+(VLOOKUP(P34,'Leg-10'!$F$12:$U$44,16,FALSE)))))</f>
        <v/>
      </c>
      <c r="V34" s="16" t="str">
        <f>IF(F34="","",(O34+VLOOKUP('Leg-11'!F34,'Leg-10'!$F$12:$V$44,17,FALSE)))</f>
        <v/>
      </c>
      <c r="W34" s="219" t="str">
        <f>IF(P34="","",((O34+(VLOOKUP('Leg-11'!P34,'Leg-10'!$F$12:$V$44,17,FALSE)))/(U34*24)))</f>
        <v/>
      </c>
      <c r="X34" s="150" t="str">
        <f t="shared" si="6"/>
        <v/>
      </c>
    </row>
    <row r="35" spans="1:24" x14ac:dyDescent="0.3">
      <c r="A35" s="437" t="str">
        <f>IF(('Leg-10'!F35=""),"",('Leg-10'!F35))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IF((H35=""),"",(H35-(VLOOKUP(F35,'Leg-11'!$A$12:$C$44,3,FALSE))))</f>
        <v/>
      </c>
      <c r="J35" s="396"/>
      <c r="K35" s="28" t="str">
        <f t="shared" si="5"/>
        <v/>
      </c>
      <c r="L35" s="383"/>
      <c r="M35" s="383"/>
      <c r="N35" s="330" t="str">
        <f t="shared" si="3"/>
        <v/>
      </c>
      <c r="O35" s="399"/>
      <c r="P35" s="148" t="str">
        <f t="shared" si="4"/>
        <v/>
      </c>
      <c r="Q35" s="302" t="str">
        <f>IF('Car-Name'!A35="","",VLOOKUP(F35,'Car-Name'!$A$12:$B$44,2))</f>
        <v/>
      </c>
      <c r="R35" s="149" t="str">
        <f t="shared" si="7"/>
        <v/>
      </c>
      <c r="S35" s="131" t="str">
        <f t="shared" si="8"/>
        <v/>
      </c>
      <c r="T35" s="222" t="str">
        <f t="shared" si="2"/>
        <v/>
      </c>
      <c r="U35" s="315" t="str">
        <f>IF(F35="",(""),((R35+(VLOOKUP(P35,'Leg-10'!$F$12:$U$44,16,FALSE)))))</f>
        <v/>
      </c>
      <c r="V35" s="16" t="str">
        <f>IF(F35="","",(O35+VLOOKUP('Leg-11'!F35,'Leg-10'!$F$12:$V$44,17,FALSE)))</f>
        <v/>
      </c>
      <c r="W35" s="219" t="str">
        <f>IF(P35="","",((O35+(VLOOKUP('Leg-11'!P35,'Leg-10'!$F$12:$V$44,17,FALSE)))/(U35*24)))</f>
        <v/>
      </c>
      <c r="X35" s="150" t="str">
        <f t="shared" si="6"/>
        <v/>
      </c>
    </row>
    <row r="36" spans="1:24" x14ac:dyDescent="0.3">
      <c r="A36" s="437" t="str">
        <f>IF(('Leg-10'!F36=""),"",('Leg-10'!F36))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IF((H36=""),"",(H36-(VLOOKUP(F36,'Leg-11'!$A$12:$C$44,3,FALSE))))</f>
        <v/>
      </c>
      <c r="J36" s="396"/>
      <c r="K36" s="28" t="str">
        <f t="shared" si="5"/>
        <v/>
      </c>
      <c r="L36" s="383"/>
      <c r="M36" s="383"/>
      <c r="N36" s="330" t="str">
        <f t="shared" si="3"/>
        <v/>
      </c>
      <c r="O36" s="399"/>
      <c r="P36" s="148" t="str">
        <f t="shared" si="4"/>
        <v/>
      </c>
      <c r="Q36" s="302" t="str">
        <f>IF('Car-Name'!A36="","",VLOOKUP(F36,'Car-Name'!$A$12:$B$44,2))</f>
        <v/>
      </c>
      <c r="R36" s="149" t="str">
        <f t="shared" si="7"/>
        <v/>
      </c>
      <c r="S36" s="131" t="str">
        <f t="shared" si="8"/>
        <v/>
      </c>
      <c r="T36" s="222" t="str">
        <f t="shared" si="2"/>
        <v/>
      </c>
      <c r="U36" s="315" t="str">
        <f>IF(F36="",(""),((R36+(VLOOKUP(P36,'Leg-10'!$F$12:$U$44,16,FALSE)))))</f>
        <v/>
      </c>
      <c r="V36" s="16" t="str">
        <f>IF(F36="","",(O36+VLOOKUP('Leg-11'!F36,'Leg-10'!$F$12:$V$44,17,FALSE)))</f>
        <v/>
      </c>
      <c r="W36" s="219" t="str">
        <f>IF(P36="","",((O36+(VLOOKUP('Leg-11'!P36,'Leg-10'!$F$12:$V$44,17,FALSE)))/(U36*24)))</f>
        <v/>
      </c>
      <c r="X36" s="150" t="str">
        <f t="shared" si="6"/>
        <v/>
      </c>
    </row>
    <row r="37" spans="1:24" x14ac:dyDescent="0.3">
      <c r="A37" s="437" t="str">
        <f>IF(('Leg-10'!F37=""),"",('Leg-10'!F37))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IF((H37=""),"",(H37-(VLOOKUP(F37,'Leg-11'!$A$12:$C$44,3,FALSE))))</f>
        <v/>
      </c>
      <c r="J37" s="396"/>
      <c r="K37" s="28" t="str">
        <f t="shared" si="5"/>
        <v/>
      </c>
      <c r="L37" s="383"/>
      <c r="M37" s="383"/>
      <c r="N37" s="330" t="str">
        <f t="shared" si="3"/>
        <v/>
      </c>
      <c r="O37" s="399"/>
      <c r="P37" s="148" t="str">
        <f t="shared" si="4"/>
        <v/>
      </c>
      <c r="Q37" s="302" t="str">
        <f>IF('Car-Name'!A37="","",VLOOKUP(F37,'Car-Name'!$A$12:$B$44,2))</f>
        <v/>
      </c>
      <c r="R37" s="149" t="str">
        <f t="shared" si="7"/>
        <v/>
      </c>
      <c r="S37" s="131" t="str">
        <f t="shared" si="8"/>
        <v/>
      </c>
      <c r="T37" s="222" t="str">
        <f t="shared" si="2"/>
        <v/>
      </c>
      <c r="U37" s="315" t="str">
        <f>IF(F37="",(""),((R37+(VLOOKUP(P37,'Leg-10'!$F$12:$U$44,16,FALSE)))))</f>
        <v/>
      </c>
      <c r="V37" s="16" t="str">
        <f>IF(F37="","",(O37+VLOOKUP('Leg-11'!F37,'Leg-10'!$F$12:$V$44,17,FALSE)))</f>
        <v/>
      </c>
      <c r="W37" s="219" t="str">
        <f>IF(P37="","",((O37+(VLOOKUP('Leg-11'!P37,'Leg-10'!$F$12:$V$44,17,FALSE)))/(U37*24)))</f>
        <v/>
      </c>
      <c r="X37" s="150" t="str">
        <f t="shared" si="6"/>
        <v/>
      </c>
    </row>
    <row r="38" spans="1:24" x14ac:dyDescent="0.3">
      <c r="A38" s="437" t="str">
        <f>IF(('Leg-10'!F38=""),"",('Leg-10'!F38))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IF((H38=""),"",(H38-(VLOOKUP(F38,'Leg-11'!$A$12:$C$44,3,FALSE))))</f>
        <v/>
      </c>
      <c r="J38" s="396"/>
      <c r="K38" s="28" t="str">
        <f t="shared" si="5"/>
        <v/>
      </c>
      <c r="L38" s="383"/>
      <c r="M38" s="383"/>
      <c r="N38" s="330" t="str">
        <f t="shared" si="3"/>
        <v/>
      </c>
      <c r="O38" s="399"/>
      <c r="P38" s="148" t="str">
        <f t="shared" si="4"/>
        <v/>
      </c>
      <c r="Q38" s="302" t="str">
        <f>IF('Car-Name'!A38="","",VLOOKUP(F38,'Car-Name'!$A$12:$B$44,2))</f>
        <v/>
      </c>
      <c r="R38" s="149" t="str">
        <f t="shared" si="7"/>
        <v/>
      </c>
      <c r="S38" s="131" t="str">
        <f t="shared" si="8"/>
        <v/>
      </c>
      <c r="T38" s="222" t="str">
        <f t="shared" si="2"/>
        <v/>
      </c>
      <c r="U38" s="315" t="str">
        <f>IF(F38="",(""),((R38+(VLOOKUP(P38,'Leg-10'!$F$12:$U$44,16,FALSE)))))</f>
        <v/>
      </c>
      <c r="V38" s="16" t="str">
        <f>IF(F38="","",(O38+VLOOKUP('Leg-11'!F38,'Leg-10'!$F$12:$V$44,17,FALSE)))</f>
        <v/>
      </c>
      <c r="W38" s="219" t="str">
        <f>IF(P38="","",((O38+(VLOOKUP('Leg-11'!P38,'Leg-10'!$F$12:$V$44,17,FALSE)))/(U38*24)))</f>
        <v/>
      </c>
      <c r="X38" s="150" t="str">
        <f t="shared" si="6"/>
        <v/>
      </c>
    </row>
    <row r="39" spans="1:24" x14ac:dyDescent="0.3">
      <c r="A39" s="437" t="str">
        <f>IF(('Leg-10'!F39=""),"",('Leg-10'!F39))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IF((H39=""),"",(H39-(VLOOKUP(F39,'Leg-11'!$A$12:$C$44,3,FALSE))))</f>
        <v/>
      </c>
      <c r="J39" s="396"/>
      <c r="K39" s="28" t="str">
        <f t="shared" si="5"/>
        <v/>
      </c>
      <c r="L39" s="383"/>
      <c r="M39" s="383"/>
      <c r="N39" s="330" t="str">
        <f t="shared" si="3"/>
        <v/>
      </c>
      <c r="O39" s="399"/>
      <c r="P39" s="148" t="str">
        <f t="shared" si="4"/>
        <v/>
      </c>
      <c r="Q39" s="302" t="str">
        <f>IF('Car-Name'!A39="","",VLOOKUP(F39,'Car-Name'!$A$12:$B$44,2))</f>
        <v/>
      </c>
      <c r="R39" s="149" t="str">
        <f t="shared" si="7"/>
        <v/>
      </c>
      <c r="S39" s="131" t="str">
        <f t="shared" si="8"/>
        <v/>
      </c>
      <c r="T39" s="222" t="str">
        <f t="shared" si="2"/>
        <v/>
      </c>
      <c r="U39" s="315" t="str">
        <f>IF(F39="",(""),((R39+(VLOOKUP(P39,'Leg-10'!$F$12:$U$44,16,FALSE)))))</f>
        <v/>
      </c>
      <c r="V39" s="16" t="str">
        <f>IF(F39="","",(O39+VLOOKUP('Leg-11'!F39,'Leg-10'!$F$12:$V$44,17,FALSE)))</f>
        <v/>
      </c>
      <c r="W39" s="219" t="str">
        <f>IF(P39="","",((O39+(VLOOKUP('Leg-11'!P39,'Leg-10'!$F$12:$V$44,17,FALSE)))/(U39*24)))</f>
        <v/>
      </c>
      <c r="X39" s="150" t="str">
        <f t="shared" si="6"/>
        <v/>
      </c>
    </row>
    <row r="40" spans="1:24" x14ac:dyDescent="0.3">
      <c r="A40" s="437" t="str">
        <f>IF(('Leg-10'!F40=""),"",('Leg-10'!F40))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IF((H40=""),"",(H40-(VLOOKUP(F40,'Leg-11'!$A$12:$C$44,3,FALSE))))</f>
        <v/>
      </c>
      <c r="J40" s="396"/>
      <c r="K40" s="28" t="str">
        <f t="shared" si="5"/>
        <v/>
      </c>
      <c r="L40" s="383"/>
      <c r="M40" s="383"/>
      <c r="N40" s="330" t="str">
        <f t="shared" si="3"/>
        <v/>
      </c>
      <c r="O40" s="399"/>
      <c r="P40" s="148" t="str">
        <f t="shared" si="4"/>
        <v/>
      </c>
      <c r="Q40" s="302" t="str">
        <f>IF('Car-Name'!A40="","",VLOOKUP(F40,'Car-Name'!$A$12:$B$44,2))</f>
        <v/>
      </c>
      <c r="R40" s="149" t="str">
        <f t="shared" si="7"/>
        <v/>
      </c>
      <c r="S40" s="131" t="str">
        <f t="shared" si="8"/>
        <v/>
      </c>
      <c r="T40" s="222" t="str">
        <f t="shared" si="2"/>
        <v/>
      </c>
      <c r="U40" s="315" t="str">
        <f>IF(F40="",(""),((R40+(VLOOKUP(P40,'Leg-10'!$F$12:$U$44,16,FALSE)))))</f>
        <v/>
      </c>
      <c r="V40" s="16" t="str">
        <f>IF(F40="","",(O40+VLOOKUP('Leg-11'!F40,'Leg-10'!$F$12:$V$44,17,FALSE)))</f>
        <v/>
      </c>
      <c r="W40" s="219" t="str">
        <f>IF(P40="","",((O40+(VLOOKUP('Leg-11'!P40,'Leg-10'!$F$12:$V$44,17,FALSE)))/(U40*24)))</f>
        <v/>
      </c>
      <c r="X40" s="150" t="str">
        <f t="shared" si="6"/>
        <v/>
      </c>
    </row>
    <row r="41" spans="1:24" x14ac:dyDescent="0.3">
      <c r="A41" s="437" t="str">
        <f>IF(('Leg-10'!F41=""),"",('Leg-10'!F41))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IF((H41=""),"",(H41-(VLOOKUP(F41,'Leg-11'!$A$12:$C$44,3,FALSE))))</f>
        <v/>
      </c>
      <c r="J41" s="396"/>
      <c r="K41" s="28" t="str">
        <f t="shared" si="5"/>
        <v/>
      </c>
      <c r="L41" s="383"/>
      <c r="M41" s="383"/>
      <c r="N41" s="330" t="str">
        <f t="shared" si="3"/>
        <v/>
      </c>
      <c r="O41" s="399"/>
      <c r="P41" s="148" t="str">
        <f t="shared" si="4"/>
        <v/>
      </c>
      <c r="Q41" s="302" t="str">
        <f>IF('Car-Name'!A41="","",VLOOKUP(F41,'Car-Name'!$A$12:$B$44,2))</f>
        <v/>
      </c>
      <c r="R41" s="149" t="str">
        <f t="shared" si="7"/>
        <v/>
      </c>
      <c r="S41" s="131" t="str">
        <f t="shared" si="8"/>
        <v/>
      </c>
      <c r="T41" s="222" t="str">
        <f t="shared" si="2"/>
        <v/>
      </c>
      <c r="U41" s="315" t="str">
        <f>IF(F41="",(""),((R41+(VLOOKUP(P41,'Leg-10'!$F$12:$U$44,16,FALSE)))))</f>
        <v/>
      </c>
      <c r="V41" s="16" t="str">
        <f>IF(F41="","",(O41+VLOOKUP('Leg-11'!F41,'Leg-10'!$F$12:$V$44,17,FALSE)))</f>
        <v/>
      </c>
      <c r="W41" s="219" t="str">
        <f>IF(P41="","",((O41+(VLOOKUP('Leg-11'!P41,'Leg-10'!$F$12:$V$44,17,FALSE)))/(U41*24)))</f>
        <v/>
      </c>
      <c r="X41" s="150" t="str">
        <f t="shared" si="6"/>
        <v/>
      </c>
    </row>
    <row r="42" spans="1:24" x14ac:dyDescent="0.3">
      <c r="A42" s="437" t="str">
        <f>IF(('Leg-10'!F42=""),"",('Leg-10'!F42))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IF((H42=""),"",(H42-(VLOOKUP(F42,'Leg-11'!$A$12:$C$44,3,FALSE))))</f>
        <v/>
      </c>
      <c r="J42" s="396"/>
      <c r="K42" s="28" t="str">
        <f t="shared" si="5"/>
        <v/>
      </c>
      <c r="L42" s="383"/>
      <c r="M42" s="383"/>
      <c r="N42" s="330" t="str">
        <f t="shared" si="3"/>
        <v/>
      </c>
      <c r="O42" s="399"/>
      <c r="P42" s="148" t="str">
        <f t="shared" si="4"/>
        <v/>
      </c>
      <c r="Q42" s="302" t="str">
        <f>IF('Car-Name'!A42="","",VLOOKUP(F42,'Car-Name'!$A$12:$B$44,2))</f>
        <v/>
      </c>
      <c r="R42" s="149" t="str">
        <f t="shared" si="7"/>
        <v/>
      </c>
      <c r="S42" s="131" t="str">
        <f t="shared" si="8"/>
        <v/>
      </c>
      <c r="T42" s="222" t="str">
        <f t="shared" si="2"/>
        <v/>
      </c>
      <c r="U42" s="315" t="str">
        <f>IF(F42="",(""),((R42+(VLOOKUP(P42,'Leg-10'!$F$12:$U$44,16,FALSE)))))</f>
        <v/>
      </c>
      <c r="V42" s="16" t="str">
        <f>IF(F42="","",(O42+VLOOKUP('Leg-11'!F42,'Leg-10'!$F$12:$V$44,17,FALSE)))</f>
        <v/>
      </c>
      <c r="W42" s="219" t="str">
        <f>IF(P42="","",((O42+(VLOOKUP('Leg-11'!P42,'Leg-10'!$F$12:$V$44,17,FALSE)))/(U42*24)))</f>
        <v/>
      </c>
      <c r="X42" s="150" t="str">
        <f t="shared" si="6"/>
        <v/>
      </c>
    </row>
    <row r="43" spans="1:24" x14ac:dyDescent="0.3">
      <c r="A43" s="437" t="str">
        <f>IF(('Leg-10'!F43=""),"",('Leg-10'!F43))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IF((H43=""),"",(H43-(VLOOKUP(F43,'Leg-11'!$A$12:$C$44,3,FALSE))))</f>
        <v/>
      </c>
      <c r="J43" s="396"/>
      <c r="K43" s="28" t="str">
        <f t="shared" si="5"/>
        <v/>
      </c>
      <c r="L43" s="383"/>
      <c r="M43" s="383"/>
      <c r="N43" s="330" t="str">
        <f t="shared" si="3"/>
        <v/>
      </c>
      <c r="O43" s="399"/>
      <c r="P43" s="148" t="str">
        <f t="shared" si="4"/>
        <v/>
      </c>
      <c r="Q43" s="302" t="str">
        <f>IF('Car-Name'!A43="","",VLOOKUP(F43,'Car-Name'!$A$12:$B$44,2))</f>
        <v/>
      </c>
      <c r="R43" s="149" t="str">
        <f t="shared" si="7"/>
        <v/>
      </c>
      <c r="S43" s="131" t="str">
        <f t="shared" si="8"/>
        <v/>
      </c>
      <c r="T43" s="222" t="str">
        <f t="shared" si="2"/>
        <v/>
      </c>
      <c r="U43" s="315" t="str">
        <f>IF(F43="",(""),((R43+(VLOOKUP(P43,'Leg-10'!$F$12:$U$44,16,FALSE)))))</f>
        <v/>
      </c>
      <c r="V43" s="16" t="str">
        <f>IF(F43="","",(O43+VLOOKUP('Leg-11'!F43,'Leg-10'!$F$12:$V$44,17,FALSE)))</f>
        <v/>
      </c>
      <c r="W43" s="219" t="str">
        <f>IF(P43="","",((O43+(VLOOKUP('Leg-11'!P43,'Leg-10'!$F$12:$V$44,17,FALSE)))/(U43*24)))</f>
        <v/>
      </c>
      <c r="X43" s="150" t="str">
        <f t="shared" si="6"/>
        <v/>
      </c>
    </row>
    <row r="44" spans="1:24" ht="15" thickBot="1" x14ac:dyDescent="0.35">
      <c r="A44" s="438" t="str">
        <f>IF(('Leg-10'!F44=""),"",('Leg-10'!F44))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439" t="str">
        <f>IF((H44=""),"",(H44-(VLOOKUP(F44,'Leg-11'!$A$12:$C$44,3,FALSE))))</f>
        <v/>
      </c>
      <c r="J44" s="397"/>
      <c r="K44" s="29" t="str">
        <f t="shared" si="5"/>
        <v/>
      </c>
      <c r="L44" s="384"/>
      <c r="M44" s="384"/>
      <c r="N44" s="29" t="str">
        <f t="shared" si="3"/>
        <v/>
      </c>
      <c r="O44" s="400"/>
      <c r="P44" s="153" t="str">
        <f t="shared" si="4"/>
        <v/>
      </c>
      <c r="Q44" s="307" t="str">
        <f>IF('Car-Name'!A44="","",VLOOKUP(F44,'Car-Name'!$A$12:$B$44,2))</f>
        <v/>
      </c>
      <c r="R44" s="154" t="str">
        <f t="shared" si="7"/>
        <v/>
      </c>
      <c r="S44" s="136" t="str">
        <f t="shared" si="8"/>
        <v/>
      </c>
      <c r="T44" s="308" t="str">
        <f t="shared" si="2"/>
        <v/>
      </c>
      <c r="U44" s="319" t="str">
        <f>IF(F44="",(""),((R44+(VLOOKUP(P44,'Leg-10'!$F$12:$U$44,16,FALSE)))))</f>
        <v/>
      </c>
      <c r="V44" s="9" t="str">
        <f>IF(F44="","",(O44+VLOOKUP('Leg-11'!F44,'Leg-10'!$F$12:$V$44,17,FALSE)))</f>
        <v/>
      </c>
      <c r="W44" s="237" t="str">
        <f>IF(P44="","",((O44+(VLOOKUP('Leg-11'!P44,'Leg-10'!$F$12:$V$44,17,FALSE)))/(U44*24)))</f>
        <v/>
      </c>
      <c r="X44" s="155" t="str">
        <f t="shared" si="6"/>
        <v/>
      </c>
    </row>
  </sheetData>
  <sheetProtection algorithmName="SHA-512" hashValue="NK2r3ZafwELQ9ljMjtJHdsc4emVc3Pkjy7NWH1NW7xoIn/4GlxwCOW4SPRGoDPzQSoLxBioveDzR7KFlenQPkw==" saltValue="QdGVlWBBlrGq36q9OXqbYA==" spinCount="100000" sheet="1" objects="1" scenarios="1"/>
  <mergeCells count="15">
    <mergeCell ref="R3:T3"/>
    <mergeCell ref="U3:X3"/>
    <mergeCell ref="H5:I5"/>
    <mergeCell ref="J5:K5"/>
    <mergeCell ref="L5:N5"/>
    <mergeCell ref="U5:X5"/>
    <mergeCell ref="H4:I4"/>
    <mergeCell ref="J4:K4"/>
    <mergeCell ref="L4:M4"/>
    <mergeCell ref="A1:E1"/>
    <mergeCell ref="L2:N2"/>
    <mergeCell ref="G3:J3"/>
    <mergeCell ref="H6:I6"/>
    <mergeCell ref="J6:K6"/>
    <mergeCell ref="L6:N6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7D1A7D-7738-48F8-9747-DA1E0426FB01}">
  <dimension ref="A1:AE44"/>
  <sheetViews>
    <sheetView zoomScaleNormal="100" workbookViewId="0">
      <selection activeCell="E2" sqref="E2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1.7773437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6.44140625" customWidth="1"/>
    <col min="26" max="26" width="6.6640625" customWidth="1"/>
    <col min="27" max="27" width="15.77734375" customWidth="1"/>
    <col min="28" max="28" width="9.109375" customWidth="1"/>
  </cols>
  <sheetData>
    <row r="1" spans="1:31" ht="18.600000000000001" thickBot="1" x14ac:dyDescent="0.4">
      <c r="A1" s="488" t="s">
        <v>241</v>
      </c>
      <c r="B1" s="489"/>
      <c r="C1" s="489"/>
      <c r="D1" s="489"/>
      <c r="E1" s="490"/>
      <c r="F1" s="258" t="s">
        <v>244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249</v>
      </c>
      <c r="R1" s="184"/>
      <c r="S1" s="185"/>
      <c r="T1" s="186"/>
      <c r="U1" s="187"/>
      <c r="V1" s="187"/>
      <c r="W1" s="186"/>
      <c r="X1" s="189"/>
      <c r="Z1" s="420"/>
      <c r="AA1" s="421"/>
      <c r="AB1" s="278"/>
      <c r="AC1" s="278"/>
      <c r="AD1" s="109"/>
      <c r="AE1" s="278"/>
    </row>
    <row r="2" spans="1:31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  <c r="Z2" s="422"/>
      <c r="AA2" s="276"/>
      <c r="AB2" s="278"/>
      <c r="AC2" s="278"/>
      <c r="AD2" s="109"/>
      <c r="AE2" s="278"/>
    </row>
    <row r="3" spans="1:31" ht="18.600000000000001" thickBot="1" x14ac:dyDescent="0.4">
      <c r="A3" s="250" t="s">
        <v>242</v>
      </c>
      <c r="B3" s="251"/>
      <c r="C3" s="252"/>
      <c r="D3" s="253"/>
      <c r="E3" s="52" t="s">
        <v>42</v>
      </c>
      <c r="F3" s="66"/>
      <c r="G3" s="486" t="s">
        <v>245</v>
      </c>
      <c r="H3" s="487"/>
      <c r="I3" s="487"/>
      <c r="J3" s="535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250</v>
      </c>
      <c r="S3" s="529"/>
      <c r="T3" s="530"/>
      <c r="U3" s="529" t="s">
        <v>251</v>
      </c>
      <c r="V3" s="529"/>
      <c r="W3" s="529"/>
      <c r="X3" s="530"/>
      <c r="Z3" s="112"/>
      <c r="AA3" s="529"/>
      <c r="AB3" s="529"/>
      <c r="AC3" s="529"/>
      <c r="AD3" s="529"/>
      <c r="AE3" s="421"/>
    </row>
    <row r="4" spans="1:31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  <c r="Z4" s="112"/>
      <c r="AA4" s="195"/>
      <c r="AB4" s="278"/>
      <c r="AC4" s="278"/>
      <c r="AD4" s="109"/>
      <c r="AE4" s="278"/>
    </row>
    <row r="5" spans="1:31" ht="18.600000000000001" thickBot="1" x14ac:dyDescent="0.4">
      <c r="A5" s="46"/>
      <c r="B5" s="274" t="s">
        <v>111</v>
      </c>
      <c r="C5" s="395"/>
      <c r="D5" s="373"/>
      <c r="E5" s="48" t="s">
        <v>243</v>
      </c>
      <c r="F5" s="66"/>
      <c r="G5" s="272" t="s">
        <v>107</v>
      </c>
      <c r="H5" s="505"/>
      <c r="I5" s="506"/>
      <c r="J5" s="505"/>
      <c r="K5" s="506"/>
      <c r="L5" s="532" t="s">
        <v>246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  <c r="Z5" s="112"/>
      <c r="AA5" s="195"/>
      <c r="AB5" s="536"/>
      <c r="AC5" s="536"/>
      <c r="AD5" s="537"/>
      <c r="AE5" s="537"/>
    </row>
    <row r="6" spans="1:31" ht="18.600000000000001" thickBot="1" x14ac:dyDescent="0.4">
      <c r="A6" s="49"/>
      <c r="B6" s="275" t="s">
        <v>113</v>
      </c>
      <c r="C6" s="392"/>
      <c r="D6" s="370"/>
      <c r="E6" s="51">
        <f>(D6-C6)</f>
        <v>0</v>
      </c>
      <c r="F6" s="66"/>
      <c r="G6" s="273" t="s">
        <v>108</v>
      </c>
      <c r="H6" s="503"/>
      <c r="I6" s="504"/>
      <c r="J6" s="503"/>
      <c r="K6" s="504"/>
      <c r="L6" s="507">
        <f>(J6-H6)</f>
        <v>0</v>
      </c>
      <c r="M6" s="525"/>
      <c r="N6" s="509"/>
      <c r="O6" s="263"/>
      <c r="P6" s="205" t="s">
        <v>247</v>
      </c>
      <c r="Q6" s="205" t="s">
        <v>247</v>
      </c>
      <c r="R6" s="206" t="s">
        <v>247</v>
      </c>
      <c r="S6" s="120" t="s">
        <v>247</v>
      </c>
      <c r="T6" s="207" t="s">
        <v>247</v>
      </c>
      <c r="U6" s="208" t="s">
        <v>252</v>
      </c>
      <c r="V6" s="334" t="s">
        <v>252</v>
      </c>
      <c r="W6" s="332" t="s">
        <v>252</v>
      </c>
      <c r="X6" s="333" t="s">
        <v>252</v>
      </c>
      <c r="Z6" s="112"/>
      <c r="AA6" s="112"/>
      <c r="AB6" s="109"/>
      <c r="AC6" s="423"/>
      <c r="AD6" s="424"/>
      <c r="AE6" s="424"/>
    </row>
    <row r="7" spans="1:31" x14ac:dyDescent="0.3">
      <c r="A7" s="52" t="s">
        <v>43</v>
      </c>
      <c r="B7" s="52"/>
      <c r="C7" s="53" t="s">
        <v>188</v>
      </c>
      <c r="D7" s="54"/>
      <c r="E7" s="53"/>
      <c r="F7" s="82" t="s">
        <v>51</v>
      </c>
      <c r="G7" s="83" t="s">
        <v>51</v>
      </c>
      <c r="H7" s="84" t="s">
        <v>247</v>
      </c>
      <c r="I7" s="83" t="s">
        <v>247</v>
      </c>
      <c r="J7" s="83" t="s">
        <v>247</v>
      </c>
      <c r="K7" s="84" t="s">
        <v>247</v>
      </c>
      <c r="L7" s="83" t="s">
        <v>247</v>
      </c>
      <c r="M7" s="83" t="s">
        <v>247</v>
      </c>
      <c r="N7" s="84" t="s">
        <v>248</v>
      </c>
      <c r="O7" s="264" t="s">
        <v>247</v>
      </c>
      <c r="P7" s="143" t="s">
        <v>51</v>
      </c>
      <c r="Q7" s="211" t="s">
        <v>51</v>
      </c>
      <c r="R7" s="212" t="s">
        <v>87</v>
      </c>
      <c r="S7" s="213" t="s">
        <v>14</v>
      </c>
      <c r="T7" s="285" t="s">
        <v>93</v>
      </c>
      <c r="U7" s="214" t="s">
        <v>92</v>
      </c>
      <c r="V7" s="215" t="s">
        <v>48</v>
      </c>
      <c r="W7" s="290" t="s">
        <v>14</v>
      </c>
      <c r="X7" s="285" t="s">
        <v>93</v>
      </c>
      <c r="Y7" s="6"/>
      <c r="Z7" s="112"/>
      <c r="AA7" s="109"/>
      <c r="AB7" s="109"/>
      <c r="AC7" s="109"/>
      <c r="AD7" s="425"/>
      <c r="AE7" s="425"/>
    </row>
    <row r="8" spans="1:31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83" t="s">
        <v>319</v>
      </c>
      <c r="M8" s="83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291" t="s">
        <v>49</v>
      </c>
      <c r="X8" s="150" t="s">
        <v>4</v>
      </c>
      <c r="Y8" s="6"/>
      <c r="Z8" s="112"/>
      <c r="AA8" s="109"/>
      <c r="AB8" s="109"/>
      <c r="AC8" s="109"/>
      <c r="AD8" s="425"/>
      <c r="AE8" s="109"/>
    </row>
    <row r="9" spans="1:31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IF(E2=('Leg-9'!E2),"",("Fast-Cars-Out-First"))</f>
        <v>Fast-Cars-Out-First</v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247</v>
      </c>
      <c r="U9" s="293" t="s">
        <v>10</v>
      </c>
      <c r="V9" s="228" t="s">
        <v>72</v>
      </c>
      <c r="W9" s="331" t="s">
        <v>253</v>
      </c>
      <c r="X9" s="324" t="s">
        <v>254</v>
      </c>
      <c r="Y9" s="6"/>
      <c r="Z9" s="112"/>
      <c r="AA9" s="109"/>
      <c r="AB9" s="425"/>
      <c r="AC9" s="109"/>
      <c r="AD9" s="424"/>
      <c r="AE9" s="424"/>
    </row>
    <row r="10" spans="1:31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  <c r="Y10" s="6"/>
      <c r="Z10" s="230"/>
      <c r="AA10" s="230"/>
      <c r="AB10" s="109"/>
      <c r="AC10" s="426"/>
      <c r="AD10" s="109"/>
      <c r="AE10" s="109"/>
    </row>
    <row r="11" spans="1:31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54" t="s">
        <v>95</v>
      </c>
      <c r="G11" s="455" t="s">
        <v>96</v>
      </c>
      <c r="H11" s="465" t="s">
        <v>4</v>
      </c>
      <c r="I11" s="297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300" t="s">
        <v>4</v>
      </c>
      <c r="O11" s="467" t="s">
        <v>98</v>
      </c>
      <c r="P11" s="454" t="s">
        <v>95</v>
      </c>
      <c r="Q11" s="455" t="s">
        <v>96</v>
      </c>
      <c r="R11" s="475" t="s">
        <v>10</v>
      </c>
      <c r="S11" s="457" t="s">
        <v>41</v>
      </c>
      <c r="T11" s="458" t="s">
        <v>98</v>
      </c>
      <c r="U11" s="473" t="s">
        <v>10</v>
      </c>
      <c r="V11" s="476" t="s">
        <v>95</v>
      </c>
      <c r="W11" s="477" t="s">
        <v>41</v>
      </c>
      <c r="X11" s="458" t="s">
        <v>98</v>
      </c>
      <c r="Y11" s="6"/>
      <c r="Z11" s="427"/>
      <c r="AA11" s="428"/>
      <c r="AB11" s="429"/>
      <c r="AC11" s="426"/>
      <c r="AD11" s="430"/>
      <c r="AE11" s="430"/>
    </row>
    <row r="12" spans="1:31" x14ac:dyDescent="0.3">
      <c r="A12" s="257" t="str">
        <f>IF(('Leg-11'!F12=""),"",('Leg-11'!F12))</f>
        <v/>
      </c>
      <c r="B12" s="60" t="str">
        <f>IF((A12=""),"",VLOOKUP(A12,'Car-Name'!$A$12:$B$44,2))</f>
        <v/>
      </c>
      <c r="C12" s="371"/>
      <c r="D12" s="60" t="str">
        <f>IF((A12=""),"",VLOOKUP(A12,'Car-Name'!$A$12:$C$44,3))</f>
        <v/>
      </c>
      <c r="E12" s="376"/>
      <c r="F12" s="379"/>
      <c r="G12" s="23" t="str">
        <f>IF((F12=""),"",(VLOOKUP(F12,'Car-Name'!$A$12:$B$44,2)))</f>
        <v/>
      </c>
      <c r="H12" s="382"/>
      <c r="I12" s="330" t="str">
        <f>IF((H12=""),"",(H12-(VLOOKUP(F12,'Leg-12'!$A$12:$C$44,3,FALSE))))</f>
        <v/>
      </c>
      <c r="J12" s="385"/>
      <c r="K12" s="26" t="str">
        <f>IF((J12="Slow"),(MAX($I$13:$I$45)),"")</f>
        <v/>
      </c>
      <c r="L12" s="382"/>
      <c r="M12" s="382"/>
      <c r="N12" s="330" t="str">
        <f>IF(G12="","",IF((J12="slow"),SUM(K12:M12),(SUM(I12,L12,M12))))</f>
        <v/>
      </c>
      <c r="O12" s="389"/>
      <c r="P12" s="143" t="str">
        <f>IF(F12="","",F12)</f>
        <v/>
      </c>
      <c r="Q12" s="317" t="e">
        <f>IF('Car-Name'!A12="","",VLOOKUP(F12,'Car-Name'!$A$12:$B$44,2))</f>
        <v>#N/A</v>
      </c>
      <c r="R12" s="149" t="str">
        <f t="shared" ref="R12:R28" si="0">IF(N12="",(""),(N12))</f>
        <v/>
      </c>
      <c r="S12" s="131" t="str">
        <f t="shared" ref="S12:S28" si="1">IF(R12="",(""),(O12/(R12*24)))</f>
        <v/>
      </c>
      <c r="T12" s="222" t="str">
        <f t="shared" ref="T12:T44" si="2">IF(R12="","",(RANK(R12,$R$12:$R$44,1)))</f>
        <v/>
      </c>
      <c r="U12" s="315" t="str">
        <f>IF(F12="",(""),((R12+(VLOOKUP(P12,'Leg-11'!$F$12:$U$44,16,FALSE)))))</f>
        <v/>
      </c>
      <c r="V12" s="16" t="str">
        <f>IF(F12="","",(O12+VLOOKUP('Leg-12'!F12,'Leg-11'!$F$12:$V$44,17,FALSE)))</f>
        <v/>
      </c>
      <c r="W12" s="219" t="str">
        <f>IF(P12="","",((O12+(VLOOKUP('Leg-12'!P12,'Leg-11'!$F$12:$V$44,17,FALSE)))/(U12*24)))</f>
        <v/>
      </c>
      <c r="X12" s="145" t="str">
        <f>IF(W12="","",(RANK(U12,$U$12:$U$44,1)))</f>
        <v/>
      </c>
      <c r="Y12" s="6"/>
      <c r="Z12" s="112"/>
      <c r="AA12" s="195"/>
      <c r="AB12" s="431"/>
      <c r="AC12" s="109"/>
      <c r="AD12" s="107"/>
      <c r="AE12" s="109"/>
    </row>
    <row r="13" spans="1:31" x14ac:dyDescent="0.3">
      <c r="A13" s="257" t="str">
        <f>IF(('Leg-11'!F13=""),"",('Leg-11'!F13))</f>
        <v/>
      </c>
      <c r="B13" s="256" t="str">
        <f>IF((A13=""),"",VLOOKUP(A13,'Car-Name'!$A$12:$B$44,2))</f>
        <v/>
      </c>
      <c r="C13" s="374"/>
      <c r="D13" s="256" t="str">
        <f>IF((A13=""),"",VLOOKUP(A13,'Car-Name'!$A$12:$C$44,3))</f>
        <v/>
      </c>
      <c r="E13" s="377"/>
      <c r="F13" s="380"/>
      <c r="G13" s="24" t="str">
        <f>IF((F13=""),"",(VLOOKUP(F13,'Car-Name'!$A$12:$B$44,2)))</f>
        <v/>
      </c>
      <c r="H13" s="383"/>
      <c r="I13" s="28" t="str">
        <f>IF((H13=""),"",(H13-(VLOOKUP(F13,'Leg-12'!$A$12:$C$44,3,FALSE))))</f>
        <v/>
      </c>
      <c r="J13" s="396"/>
      <c r="K13" s="28" t="str">
        <f>IF((J13="Slow"),(MAX($I$13:$I$45)),"")</f>
        <v/>
      </c>
      <c r="L13" s="383"/>
      <c r="M13" s="383"/>
      <c r="N13" s="330" t="str">
        <f t="shared" ref="N13:N44" si="3">IF(G13="","",IF((J13="slow"),SUM(K13:M13),(SUM(I13,L13,M13))))</f>
        <v/>
      </c>
      <c r="O13" s="390"/>
      <c r="P13" s="148" t="str">
        <f t="shared" ref="P13:P44" si="4">IF(F13="","",F13)</f>
        <v/>
      </c>
      <c r="Q13" s="302" t="e">
        <f>IF('Car-Name'!A13="","",VLOOKUP(F13,'Car-Name'!$A$12:$B$44,2))</f>
        <v>#N/A</v>
      </c>
      <c r="R13" s="149" t="str">
        <f t="shared" si="0"/>
        <v/>
      </c>
      <c r="S13" s="131" t="str">
        <f t="shared" si="1"/>
        <v/>
      </c>
      <c r="T13" s="222" t="str">
        <f t="shared" si="2"/>
        <v/>
      </c>
      <c r="U13" s="315" t="str">
        <f>IF(F13="",(""),((R13+(VLOOKUP(P13,'Leg-11'!$F$12:$U$44,16,FALSE)))))</f>
        <v/>
      </c>
      <c r="V13" s="16" t="str">
        <f>IF(F13="","",(O13+VLOOKUP('Leg-12'!F13,'Leg-11'!$F$12:$V$44,17,FALSE)))</f>
        <v/>
      </c>
      <c r="W13" s="219" t="str">
        <f>IF(P13="","",((O13+(VLOOKUP('Leg-12'!P13,'Leg-11'!$F$12:$V$44,17,FALSE)))/(U13*24)))</f>
        <v/>
      </c>
      <c r="X13" s="150" t="str">
        <f>IF(W13="","",(RANK(U13,$U$12:$U$44,1)))</f>
        <v/>
      </c>
      <c r="Y13" s="6"/>
      <c r="Z13" s="112"/>
      <c r="AA13" s="195"/>
      <c r="AB13" s="431"/>
      <c r="AC13" s="109"/>
      <c r="AD13" s="107"/>
      <c r="AE13" s="109"/>
    </row>
    <row r="14" spans="1:31" x14ac:dyDescent="0.3">
      <c r="A14" s="257" t="str">
        <f>IF(('Leg-11'!F14=""),"",('Leg-11'!F14))</f>
        <v/>
      </c>
      <c r="B14" s="256" t="str">
        <f>IF((A14=""),"",VLOOKUP(A14,'Car-Name'!$A$12:$B$44,2))</f>
        <v/>
      </c>
      <c r="C14" s="374"/>
      <c r="D14" s="256" t="str">
        <f>IF((A14=""),"",VLOOKUP(A14,'Car-Name'!$A$12:$C$44,3))</f>
        <v/>
      </c>
      <c r="E14" s="377"/>
      <c r="F14" s="380"/>
      <c r="G14" s="24" t="str">
        <f>IF((F14=""),"",(VLOOKUP(F14,'Car-Name'!$A$12:$B$44,2)))</f>
        <v/>
      </c>
      <c r="H14" s="383"/>
      <c r="I14" s="28" t="str">
        <f>IF((H14=""),"",(H14-(VLOOKUP(F14,'Leg-12'!$A$12:$C$44,3,FALSE))))</f>
        <v/>
      </c>
      <c r="J14" s="396"/>
      <c r="K14" s="28" t="str">
        <f t="shared" ref="K14:K44" si="5">IF((J14="Slow"),(MAX($I$13:$I$45)),"")</f>
        <v/>
      </c>
      <c r="L14" s="383"/>
      <c r="M14" s="383"/>
      <c r="N14" s="330" t="str">
        <f t="shared" si="3"/>
        <v/>
      </c>
      <c r="O14" s="390"/>
      <c r="P14" s="148" t="str">
        <f t="shared" si="4"/>
        <v/>
      </c>
      <c r="Q14" s="302" t="e">
        <f>IF('Car-Name'!A14="","",VLOOKUP(F14,'Car-Name'!$A$12:$B$44,2))</f>
        <v>#N/A</v>
      </c>
      <c r="R14" s="149" t="str">
        <f t="shared" si="0"/>
        <v/>
      </c>
      <c r="S14" s="131" t="str">
        <f t="shared" si="1"/>
        <v/>
      </c>
      <c r="T14" s="222" t="str">
        <f t="shared" si="2"/>
        <v/>
      </c>
      <c r="U14" s="315" t="str">
        <f>IF(F14="",(""),((R14+(VLOOKUP(P14,'Leg-11'!$F$12:$U$44,16,FALSE)))))</f>
        <v/>
      </c>
      <c r="V14" s="16" t="str">
        <f>IF(F14="","",(O14+VLOOKUP('Leg-12'!F14,'Leg-11'!$F$12:$V$44,17,FALSE)))</f>
        <v/>
      </c>
      <c r="W14" s="219" t="str">
        <f>IF(P14="","",((O14+(VLOOKUP('Leg-12'!P14,'Leg-11'!$F$12:$V$44,17,FALSE)))/(U14*24)))</f>
        <v/>
      </c>
      <c r="X14" s="150" t="str">
        <f t="shared" ref="X14:X44" si="6">IF(W14="","",(RANK(U14,$U$12:$U$44,1)))</f>
        <v/>
      </c>
      <c r="Y14" s="6"/>
      <c r="Z14" s="112"/>
      <c r="AA14" s="195"/>
      <c r="AB14" s="431"/>
      <c r="AC14" s="109"/>
      <c r="AD14" s="107"/>
      <c r="AE14" s="109"/>
    </row>
    <row r="15" spans="1:31" x14ac:dyDescent="0.3">
      <c r="A15" s="257" t="str">
        <f>IF(('Leg-11'!F15=""),"",('Leg-11'!F15))</f>
        <v/>
      </c>
      <c r="B15" s="256" t="str">
        <f>IF((A15=""),"",VLOOKUP(A15,'Car-Name'!$A$12:$B$44,2))</f>
        <v/>
      </c>
      <c r="C15" s="374"/>
      <c r="D15" s="256" t="str">
        <f>IF((A15=""),"",VLOOKUP(A15,'Car-Name'!$A$12:$C$44,3))</f>
        <v/>
      </c>
      <c r="E15" s="377"/>
      <c r="F15" s="380"/>
      <c r="G15" s="24" t="str">
        <f>IF((F15=""),"",(VLOOKUP(F15,'Car-Name'!$A$12:$B$44,2)))</f>
        <v/>
      </c>
      <c r="H15" s="383"/>
      <c r="I15" s="28" t="str">
        <f>IF((H15=""),"",(H15-(VLOOKUP(F15,'Leg-12'!$A$12:$C$44,3,FALSE))))</f>
        <v/>
      </c>
      <c r="J15" s="396"/>
      <c r="K15" s="28" t="str">
        <f t="shared" si="5"/>
        <v/>
      </c>
      <c r="L15" s="383"/>
      <c r="M15" s="383"/>
      <c r="N15" s="330" t="str">
        <f t="shared" si="3"/>
        <v/>
      </c>
      <c r="O15" s="390"/>
      <c r="P15" s="148" t="str">
        <f t="shared" si="4"/>
        <v/>
      </c>
      <c r="Q15" s="302" t="e">
        <f>IF('Car-Name'!A15="","",VLOOKUP(F15,'Car-Name'!$A$12:$B$44,2))</f>
        <v>#N/A</v>
      </c>
      <c r="R15" s="149" t="str">
        <f t="shared" si="0"/>
        <v/>
      </c>
      <c r="S15" s="131" t="str">
        <f t="shared" si="1"/>
        <v/>
      </c>
      <c r="T15" s="222" t="str">
        <f t="shared" si="2"/>
        <v/>
      </c>
      <c r="U15" s="315" t="str">
        <f>IF(F15="",(""),((R15+(VLOOKUP(P15,'Leg-11'!$F$12:$U$44,16,FALSE)))))</f>
        <v/>
      </c>
      <c r="V15" s="16" t="str">
        <f>IF(F15="","",(O15+VLOOKUP('Leg-12'!F15,'Leg-11'!$F$12:$V$44,17,FALSE)))</f>
        <v/>
      </c>
      <c r="W15" s="219" t="str">
        <f>IF(P15="","",((O15+(VLOOKUP('Leg-12'!P15,'Leg-11'!$F$12:$V$44,17,FALSE)))/(U15*24)))</f>
        <v/>
      </c>
      <c r="X15" s="150" t="str">
        <f t="shared" si="6"/>
        <v/>
      </c>
      <c r="Y15" s="6"/>
      <c r="Z15" s="112"/>
      <c r="AA15" s="195"/>
      <c r="AB15" s="431"/>
      <c r="AC15" s="109"/>
      <c r="AD15" s="107"/>
      <c r="AE15" s="109"/>
    </row>
    <row r="16" spans="1:31" x14ac:dyDescent="0.3">
      <c r="A16" s="257" t="str">
        <f>IF(('Leg-11'!F16=""),"",('Leg-11'!F16))</f>
        <v/>
      </c>
      <c r="B16" s="256" t="str">
        <f>IF((A16=""),"",VLOOKUP(A16,'Car-Name'!$A$12:$B$44,2))</f>
        <v/>
      </c>
      <c r="C16" s="374"/>
      <c r="D16" s="256" t="str">
        <f>IF((A16=""),"",VLOOKUP(A16,'Car-Name'!$A$12:$C$44,3))</f>
        <v/>
      </c>
      <c r="E16" s="377"/>
      <c r="F16" s="380"/>
      <c r="G16" s="24" t="str">
        <f>IF((F16=""),"",(VLOOKUP(F16,'Car-Name'!$A$12:$B$44,2)))</f>
        <v/>
      </c>
      <c r="H16" s="383"/>
      <c r="I16" s="28" t="str">
        <f>IF((H16=""),"",(H16-(VLOOKUP(F16,'Leg-12'!$A$12:$C$44,3,FALSE))))</f>
        <v/>
      </c>
      <c r="J16" s="396"/>
      <c r="K16" s="28" t="str">
        <f t="shared" si="5"/>
        <v/>
      </c>
      <c r="L16" s="383"/>
      <c r="M16" s="383"/>
      <c r="N16" s="330" t="str">
        <f t="shared" si="3"/>
        <v/>
      </c>
      <c r="O16" s="390"/>
      <c r="P16" s="148" t="str">
        <f t="shared" si="4"/>
        <v/>
      </c>
      <c r="Q16" s="302" t="e">
        <f>IF('Car-Name'!A16="","",VLOOKUP(F16,'Car-Name'!$A$12:$B$44,2))</f>
        <v>#N/A</v>
      </c>
      <c r="R16" s="149" t="str">
        <f t="shared" si="0"/>
        <v/>
      </c>
      <c r="S16" s="131" t="str">
        <f t="shared" si="1"/>
        <v/>
      </c>
      <c r="T16" s="222" t="str">
        <f t="shared" si="2"/>
        <v/>
      </c>
      <c r="U16" s="315" t="str">
        <f>IF(F16="",(""),((R16+(VLOOKUP(P16,'Leg-11'!$F$12:$U$44,16,FALSE)))))</f>
        <v/>
      </c>
      <c r="V16" s="16" t="str">
        <f>IF(F16="","",(O16+VLOOKUP('Leg-12'!F16,'Leg-11'!$F$12:$V$44,17,FALSE)))</f>
        <v/>
      </c>
      <c r="W16" s="219" t="str">
        <f>IF(P16="","",((O16+(VLOOKUP('Leg-12'!P16,'Leg-11'!$F$12:$V$44,17,FALSE)))/(U16*24)))</f>
        <v/>
      </c>
      <c r="X16" s="150" t="str">
        <f t="shared" si="6"/>
        <v/>
      </c>
      <c r="Y16" s="6"/>
      <c r="Z16" s="112"/>
      <c r="AA16" s="195"/>
      <c r="AB16" s="431"/>
      <c r="AC16" s="109"/>
      <c r="AD16" s="107"/>
      <c r="AE16" s="109"/>
    </row>
    <row r="17" spans="1:31" x14ac:dyDescent="0.3">
      <c r="A17" s="257" t="str">
        <f>IF(('Leg-11'!F17=""),"",('Leg-11'!F17))</f>
        <v/>
      </c>
      <c r="B17" s="256" t="str">
        <f>IF((A17=""),"",VLOOKUP(A17,'Car-Name'!$A$12:$B$44,2))</f>
        <v/>
      </c>
      <c r="C17" s="374"/>
      <c r="D17" s="256" t="str">
        <f>IF((A17=""),"",VLOOKUP(A17,'Car-Name'!$A$12:$C$44,3))</f>
        <v/>
      </c>
      <c r="E17" s="377"/>
      <c r="F17" s="380"/>
      <c r="G17" s="24" t="str">
        <f>IF((F17=""),"",(VLOOKUP(F17,'Car-Name'!$A$12:$B$44,2)))</f>
        <v/>
      </c>
      <c r="H17" s="383"/>
      <c r="I17" s="28" t="str">
        <f>IF((H17=""),"",(H17-(VLOOKUP(F17,'Leg-12'!$A$12:$C$44,3,FALSE))))</f>
        <v/>
      </c>
      <c r="J17" s="396"/>
      <c r="K17" s="28" t="str">
        <f t="shared" si="5"/>
        <v/>
      </c>
      <c r="L17" s="383"/>
      <c r="M17" s="383"/>
      <c r="N17" s="330" t="str">
        <f t="shared" si="3"/>
        <v/>
      </c>
      <c r="O17" s="390"/>
      <c r="P17" s="148" t="str">
        <f t="shared" si="4"/>
        <v/>
      </c>
      <c r="Q17" s="302" t="e">
        <f>IF('Car-Name'!A17="","",VLOOKUP(F17,'Car-Name'!$A$12:$B$44,2))</f>
        <v>#N/A</v>
      </c>
      <c r="R17" s="149" t="str">
        <f t="shared" si="0"/>
        <v/>
      </c>
      <c r="S17" s="131" t="str">
        <f t="shared" si="1"/>
        <v/>
      </c>
      <c r="T17" s="222" t="str">
        <f t="shared" si="2"/>
        <v/>
      </c>
      <c r="U17" s="315" t="str">
        <f>IF(F17="",(""),((R17+(VLOOKUP(P17,'Leg-11'!$F$12:$U$44,16,FALSE)))))</f>
        <v/>
      </c>
      <c r="V17" s="16" t="str">
        <f>IF(F17="","",(O17+VLOOKUP('Leg-12'!F17,'Leg-11'!$F$12:$V$44,17,FALSE)))</f>
        <v/>
      </c>
      <c r="W17" s="219" t="str">
        <f>IF(P17="","",((O17+(VLOOKUP('Leg-12'!P17,'Leg-11'!$F$12:$V$44,17,FALSE)))/(U17*24)))</f>
        <v/>
      </c>
      <c r="X17" s="150" t="str">
        <f t="shared" si="6"/>
        <v/>
      </c>
      <c r="Y17" s="6"/>
      <c r="Z17" s="112"/>
      <c r="AA17" s="195"/>
      <c r="AB17" s="431"/>
      <c r="AC17" s="109"/>
      <c r="AD17" s="107"/>
      <c r="AE17" s="109"/>
    </row>
    <row r="18" spans="1:31" x14ac:dyDescent="0.3">
      <c r="A18" s="257" t="str">
        <f>IF(('Leg-11'!F18=""),"",('Leg-11'!F18))</f>
        <v/>
      </c>
      <c r="B18" s="256" t="str">
        <f>IF((A18=""),"",VLOOKUP(A18,'Car-Name'!$A$12:$B$44,2))</f>
        <v/>
      </c>
      <c r="C18" s="374"/>
      <c r="D18" s="256" t="str">
        <f>IF((A18=""),"",VLOOKUP(A18,'Car-Name'!$A$12:$C$44,3))</f>
        <v/>
      </c>
      <c r="E18" s="377"/>
      <c r="F18" s="380"/>
      <c r="G18" s="24" t="str">
        <f>IF((F18=""),"",(VLOOKUP(F18,'Car-Name'!$A$12:$B$44,2)))</f>
        <v/>
      </c>
      <c r="H18" s="383"/>
      <c r="I18" s="28" t="str">
        <f>IF((H18=""),"",(H18-(VLOOKUP(F18,'Leg-12'!$A$12:$C$44,3,FALSE))))</f>
        <v/>
      </c>
      <c r="J18" s="396"/>
      <c r="K18" s="28" t="str">
        <f t="shared" si="5"/>
        <v/>
      </c>
      <c r="L18" s="383"/>
      <c r="M18" s="383"/>
      <c r="N18" s="330" t="str">
        <f t="shared" si="3"/>
        <v/>
      </c>
      <c r="O18" s="390"/>
      <c r="P18" s="148" t="str">
        <f t="shared" si="4"/>
        <v/>
      </c>
      <c r="Q18" s="302" t="e">
        <f>IF('Car-Name'!A18="","",VLOOKUP(F18,'Car-Name'!$A$12:$B$44,2))</f>
        <v>#N/A</v>
      </c>
      <c r="R18" s="149" t="str">
        <f t="shared" si="0"/>
        <v/>
      </c>
      <c r="S18" s="131" t="str">
        <f t="shared" si="1"/>
        <v/>
      </c>
      <c r="T18" s="222" t="str">
        <f t="shared" si="2"/>
        <v/>
      </c>
      <c r="U18" s="315" t="str">
        <f>IF(F18="",(""),((R18+(VLOOKUP(P18,'Leg-11'!$F$12:$U$44,16,FALSE)))))</f>
        <v/>
      </c>
      <c r="V18" s="16" t="str">
        <f>IF(F18="","",(O18+VLOOKUP('Leg-12'!F18,'Leg-11'!$F$12:$V$44,17,FALSE)))</f>
        <v/>
      </c>
      <c r="W18" s="219" t="str">
        <f>IF(P18="","",((O18+(VLOOKUP('Leg-12'!P18,'Leg-11'!$F$12:$V$44,17,FALSE)))/(U18*24)))</f>
        <v/>
      </c>
      <c r="X18" s="150" t="str">
        <f t="shared" si="6"/>
        <v/>
      </c>
      <c r="Y18" s="6"/>
      <c r="Z18" s="112"/>
      <c r="AA18" s="195"/>
      <c r="AB18" s="431"/>
      <c r="AC18" s="109"/>
      <c r="AD18" s="107"/>
      <c r="AE18" s="109"/>
    </row>
    <row r="19" spans="1:31" x14ac:dyDescent="0.3">
      <c r="A19" s="257" t="str">
        <f>IF(('Leg-11'!F19=""),"",('Leg-11'!F19))</f>
        <v/>
      </c>
      <c r="B19" s="256" t="str">
        <f>IF((A19=""),"",VLOOKUP(A19,'Car-Name'!$A$12:$B$44,2))</f>
        <v/>
      </c>
      <c r="C19" s="374"/>
      <c r="D19" s="256" t="str">
        <f>IF((A19=""),"",VLOOKUP(A19,'Car-Name'!$A$12:$C$44,3))</f>
        <v/>
      </c>
      <c r="E19" s="377"/>
      <c r="F19" s="380"/>
      <c r="G19" s="24" t="str">
        <f>IF((F19=""),"",(VLOOKUP(F19,'Car-Name'!$A$12:$B$44,2)))</f>
        <v/>
      </c>
      <c r="H19" s="383"/>
      <c r="I19" s="28" t="str">
        <f>IF((H19=""),"",(H19-(VLOOKUP(F19,'Leg-12'!$A$12:$C$44,3,FALSE))))</f>
        <v/>
      </c>
      <c r="J19" s="396"/>
      <c r="K19" s="28" t="str">
        <f t="shared" si="5"/>
        <v/>
      </c>
      <c r="L19" s="383"/>
      <c r="M19" s="383"/>
      <c r="N19" s="330" t="str">
        <f t="shared" si="3"/>
        <v/>
      </c>
      <c r="O19" s="390"/>
      <c r="P19" s="148" t="str">
        <f t="shared" si="4"/>
        <v/>
      </c>
      <c r="Q19" s="302" t="e">
        <f>IF('Car-Name'!A19="","",VLOOKUP(F19,'Car-Name'!$A$12:$B$44,2))</f>
        <v>#N/A</v>
      </c>
      <c r="R19" s="149" t="str">
        <f t="shared" si="0"/>
        <v/>
      </c>
      <c r="S19" s="131" t="str">
        <f t="shared" si="1"/>
        <v/>
      </c>
      <c r="T19" s="222" t="str">
        <f t="shared" si="2"/>
        <v/>
      </c>
      <c r="U19" s="315" t="str">
        <f>IF(F19="",(""),((R19+(VLOOKUP(P19,'Leg-11'!$F$12:$U$44,16,FALSE)))))</f>
        <v/>
      </c>
      <c r="V19" s="16" t="str">
        <f>IF(F19="","",(O19+VLOOKUP('Leg-12'!F19,'Leg-11'!$F$12:$V$44,17,FALSE)))</f>
        <v/>
      </c>
      <c r="W19" s="219" t="str">
        <f>IF(P19="","",((O19+(VLOOKUP('Leg-12'!P19,'Leg-11'!$F$12:$V$44,17,FALSE)))/(U19*24)))</f>
        <v/>
      </c>
      <c r="X19" s="150" t="str">
        <f t="shared" si="6"/>
        <v/>
      </c>
      <c r="Y19" s="6"/>
      <c r="Z19" s="112"/>
      <c r="AA19" s="195"/>
      <c r="AB19" s="431"/>
      <c r="AC19" s="109"/>
      <c r="AD19" s="107"/>
      <c r="AE19" s="109"/>
    </row>
    <row r="20" spans="1:31" x14ac:dyDescent="0.3">
      <c r="A20" s="257" t="str">
        <f>IF(('Leg-11'!F20=""),"",('Leg-11'!F20))</f>
        <v/>
      </c>
      <c r="B20" s="256" t="str">
        <f>IF((A20=""),"",VLOOKUP(A20,'Car-Name'!$A$12:$B$44,2))</f>
        <v/>
      </c>
      <c r="C20" s="374"/>
      <c r="D20" s="256" t="str">
        <f>IF((A20=""),"",VLOOKUP(A20,'Car-Name'!$A$12:$C$44,3))</f>
        <v/>
      </c>
      <c r="E20" s="377"/>
      <c r="F20" s="380"/>
      <c r="G20" s="24" t="str">
        <f>IF((F20=""),"",(VLOOKUP(F20,'Car-Name'!$A$12:$B$44,2)))</f>
        <v/>
      </c>
      <c r="H20" s="383"/>
      <c r="I20" s="28" t="str">
        <f>IF((H20=""),"",(H20-(VLOOKUP(F20,'Leg-12'!$A$12:$C$44,3,FALSE))))</f>
        <v/>
      </c>
      <c r="J20" s="396"/>
      <c r="K20" s="28" t="str">
        <f t="shared" si="5"/>
        <v/>
      </c>
      <c r="L20" s="383"/>
      <c r="M20" s="383"/>
      <c r="N20" s="330" t="str">
        <f t="shared" si="3"/>
        <v/>
      </c>
      <c r="O20" s="390"/>
      <c r="P20" s="148" t="str">
        <f t="shared" si="4"/>
        <v/>
      </c>
      <c r="Q20" s="302" t="e">
        <f>IF('Car-Name'!A20="","",VLOOKUP(F20,'Car-Name'!$A$12:$B$44,2))</f>
        <v>#N/A</v>
      </c>
      <c r="R20" s="149" t="str">
        <f t="shared" si="0"/>
        <v/>
      </c>
      <c r="S20" s="131" t="str">
        <f t="shared" si="1"/>
        <v/>
      </c>
      <c r="T20" s="222" t="str">
        <f t="shared" si="2"/>
        <v/>
      </c>
      <c r="U20" s="315" t="str">
        <f>IF(F20="",(""),((R20+(VLOOKUP(P20,'Leg-11'!$F$12:$U$44,16,FALSE)))))</f>
        <v/>
      </c>
      <c r="V20" s="16" t="str">
        <f>IF(F20="","",(O20+VLOOKUP('Leg-12'!F20,'Leg-11'!$F$12:$V$44,17,FALSE)))</f>
        <v/>
      </c>
      <c r="W20" s="219" t="str">
        <f>IF(P20="","",((O20+(VLOOKUP('Leg-12'!P20,'Leg-11'!$F$12:$V$44,17,FALSE)))/(U20*24)))</f>
        <v/>
      </c>
      <c r="X20" s="150" t="str">
        <f t="shared" si="6"/>
        <v/>
      </c>
      <c r="Y20" s="6"/>
      <c r="Z20" s="112"/>
      <c r="AA20" s="195"/>
      <c r="AB20" s="431"/>
      <c r="AC20" s="109"/>
      <c r="AD20" s="107"/>
      <c r="AE20" s="109"/>
    </row>
    <row r="21" spans="1:31" x14ac:dyDescent="0.3">
      <c r="A21" s="257" t="str">
        <f>IF(('Leg-11'!F21=""),"",('Leg-11'!F21))</f>
        <v/>
      </c>
      <c r="B21" s="256" t="str">
        <f>IF((A21=""),"",VLOOKUP(A21,'Car-Name'!$A$12:$B$44,2))</f>
        <v/>
      </c>
      <c r="C21" s="374"/>
      <c r="D21" s="256" t="str">
        <f>IF((A21=""),"",VLOOKUP(A21,'Car-Name'!$A$12:$C$44,3))</f>
        <v/>
      </c>
      <c r="E21" s="377"/>
      <c r="F21" s="380"/>
      <c r="G21" s="24" t="str">
        <f>IF((F21=""),"",(VLOOKUP(F21,'Car-Name'!$A$12:$B$44,2)))</f>
        <v/>
      </c>
      <c r="H21" s="383"/>
      <c r="I21" s="28" t="str">
        <f>IF((H21=""),"",(H21-(VLOOKUP(F21,'Leg-12'!$A$12:$C$44,3,FALSE))))</f>
        <v/>
      </c>
      <c r="J21" s="396"/>
      <c r="K21" s="28" t="str">
        <f t="shared" si="5"/>
        <v/>
      </c>
      <c r="L21" s="383"/>
      <c r="M21" s="383"/>
      <c r="N21" s="330" t="str">
        <f t="shared" si="3"/>
        <v/>
      </c>
      <c r="O21" s="390"/>
      <c r="P21" s="148" t="str">
        <f t="shared" si="4"/>
        <v/>
      </c>
      <c r="Q21" s="302" t="e">
        <f>IF('Car-Name'!A21="","",VLOOKUP(F21,'Car-Name'!$A$12:$B$44,2))</f>
        <v>#N/A</v>
      </c>
      <c r="R21" s="149" t="str">
        <f t="shared" si="0"/>
        <v/>
      </c>
      <c r="S21" s="131" t="str">
        <f t="shared" si="1"/>
        <v/>
      </c>
      <c r="T21" s="222" t="str">
        <f t="shared" si="2"/>
        <v/>
      </c>
      <c r="U21" s="315" t="str">
        <f>IF(F21="",(""),((R21+(VLOOKUP(P21,'Leg-11'!$F$12:$U$44,16,FALSE)))))</f>
        <v/>
      </c>
      <c r="V21" s="16" t="str">
        <f>IF(F21="","",(O21+VLOOKUP('Leg-12'!F21,'Leg-11'!$F$12:$V$44,17,FALSE)))</f>
        <v/>
      </c>
      <c r="W21" s="219" t="str">
        <f>IF(P21="","",((O21+(VLOOKUP('Leg-12'!P21,'Leg-11'!$F$12:$V$44,17,FALSE)))/(U21*24)))</f>
        <v/>
      </c>
      <c r="X21" s="150" t="str">
        <f t="shared" si="6"/>
        <v/>
      </c>
      <c r="Y21" s="6"/>
      <c r="Z21" s="112"/>
      <c r="AA21" s="195"/>
      <c r="AB21" s="431"/>
      <c r="AC21" s="109"/>
      <c r="AD21" s="107"/>
      <c r="AE21" s="109"/>
    </row>
    <row r="22" spans="1:31" x14ac:dyDescent="0.3">
      <c r="A22" s="257" t="str">
        <f>IF(('Leg-11'!F22=""),"",('Leg-11'!F22))</f>
        <v/>
      </c>
      <c r="B22" s="256" t="str">
        <f>IF((A22=""),"",VLOOKUP(A22,'Car-Name'!$A$12:$B$44,2))</f>
        <v/>
      </c>
      <c r="C22" s="374"/>
      <c r="D22" s="256" t="str">
        <f>IF((A22=""),"",VLOOKUP(A22,'Car-Name'!$A$12:$C$44,3))</f>
        <v/>
      </c>
      <c r="E22" s="377"/>
      <c r="F22" s="380"/>
      <c r="G22" s="24" t="str">
        <f>IF((F22=""),"",(VLOOKUP(F22,'Car-Name'!$A$12:$B$44,2)))</f>
        <v/>
      </c>
      <c r="H22" s="383"/>
      <c r="I22" s="28" t="str">
        <f>IF((H22=""),"",(H22-(VLOOKUP(F22,'Leg-12'!$A$12:$C$44,3,FALSE))))</f>
        <v/>
      </c>
      <c r="J22" s="396"/>
      <c r="K22" s="28" t="str">
        <f t="shared" si="5"/>
        <v/>
      </c>
      <c r="L22" s="383"/>
      <c r="M22" s="383"/>
      <c r="N22" s="330" t="str">
        <f t="shared" si="3"/>
        <v/>
      </c>
      <c r="O22" s="390"/>
      <c r="P22" s="148" t="str">
        <f t="shared" si="4"/>
        <v/>
      </c>
      <c r="Q22" s="302" t="e">
        <f>IF('Car-Name'!A22="","",VLOOKUP(F22,'Car-Name'!$A$12:$B$44,2))</f>
        <v>#N/A</v>
      </c>
      <c r="R22" s="149" t="str">
        <f t="shared" si="0"/>
        <v/>
      </c>
      <c r="S22" s="131" t="str">
        <f t="shared" si="1"/>
        <v/>
      </c>
      <c r="T22" s="222" t="str">
        <f t="shared" si="2"/>
        <v/>
      </c>
      <c r="U22" s="315" t="str">
        <f>IF(F22="",(""),((R22+(VLOOKUP(P22,'Leg-11'!$F$12:$U$44,16,FALSE)))))</f>
        <v/>
      </c>
      <c r="V22" s="16" t="str">
        <f>IF(F22="","",(O22+VLOOKUP('Leg-12'!F22,'Leg-11'!$F$12:$V$44,17,FALSE)))</f>
        <v/>
      </c>
      <c r="W22" s="219" t="str">
        <f>IF(P22="","",((O22+(VLOOKUP('Leg-12'!P22,'Leg-11'!$F$12:$V$44,17,FALSE)))/(U22*24)))</f>
        <v/>
      </c>
      <c r="X22" s="150" t="str">
        <f t="shared" si="6"/>
        <v/>
      </c>
      <c r="Y22" s="6"/>
      <c r="Z22" s="112"/>
      <c r="AA22" s="195"/>
      <c r="AB22" s="431"/>
      <c r="AC22" s="109"/>
      <c r="AD22" s="107"/>
      <c r="AE22" s="109"/>
    </row>
    <row r="23" spans="1:31" x14ac:dyDescent="0.3">
      <c r="A23" s="257" t="str">
        <f>IF(('Leg-11'!F23=""),"",('Leg-11'!F23))</f>
        <v/>
      </c>
      <c r="B23" s="256" t="str">
        <f>IF((A23=""),"",VLOOKUP(A23,'Car-Name'!$A$12:$B$44,2))</f>
        <v/>
      </c>
      <c r="C23" s="374"/>
      <c r="D23" s="256" t="str">
        <f>IF((A23=""),"",VLOOKUP(A23,'Car-Name'!$A$12:$C$44,3))</f>
        <v/>
      </c>
      <c r="E23" s="377"/>
      <c r="F23" s="380"/>
      <c r="G23" s="24" t="str">
        <f>IF((F23=""),"",(VLOOKUP(F23,'Car-Name'!$A$12:$B$44,2)))</f>
        <v/>
      </c>
      <c r="H23" s="383"/>
      <c r="I23" s="28" t="str">
        <f>IF((H23=""),"",(H23-(VLOOKUP(F23,'Leg-12'!$A$12:$C$44,3,FALSE))))</f>
        <v/>
      </c>
      <c r="J23" s="396"/>
      <c r="K23" s="28" t="str">
        <f t="shared" si="5"/>
        <v/>
      </c>
      <c r="L23" s="383"/>
      <c r="M23" s="383"/>
      <c r="N23" s="330" t="str">
        <f t="shared" si="3"/>
        <v/>
      </c>
      <c r="O23" s="390"/>
      <c r="P23" s="148" t="str">
        <f t="shared" si="4"/>
        <v/>
      </c>
      <c r="Q23" s="302" t="e">
        <f>IF('Car-Name'!A23="","",VLOOKUP(F23,'Car-Name'!$A$12:$B$44,2))</f>
        <v>#N/A</v>
      </c>
      <c r="R23" s="149" t="str">
        <f t="shared" si="0"/>
        <v/>
      </c>
      <c r="S23" s="131" t="str">
        <f t="shared" si="1"/>
        <v/>
      </c>
      <c r="T23" s="222" t="str">
        <f t="shared" si="2"/>
        <v/>
      </c>
      <c r="U23" s="315" t="str">
        <f>IF(F23="",(""),((R23+(VLOOKUP(P23,'Leg-11'!$F$12:$U$44,16,FALSE)))))</f>
        <v/>
      </c>
      <c r="V23" s="16" t="str">
        <f>IF(F23="","",(O23+VLOOKUP('Leg-12'!F23,'Leg-11'!$F$12:$V$44,17,FALSE)))</f>
        <v/>
      </c>
      <c r="W23" s="219" t="str">
        <f>IF(P23="","",((O23+(VLOOKUP('Leg-12'!P23,'Leg-11'!$F$12:$V$44,17,FALSE)))/(U23*24)))</f>
        <v/>
      </c>
      <c r="X23" s="150" t="str">
        <f t="shared" si="6"/>
        <v/>
      </c>
      <c r="Y23" s="6"/>
      <c r="Z23" s="112"/>
      <c r="AA23" s="195"/>
      <c r="AB23" s="431"/>
      <c r="AC23" s="109"/>
      <c r="AD23" s="107"/>
      <c r="AE23" s="109"/>
    </row>
    <row r="24" spans="1:31" x14ac:dyDescent="0.3">
      <c r="A24" s="257" t="str">
        <f>IF(('Leg-11'!F24=""),"",('Leg-11'!F24))</f>
        <v/>
      </c>
      <c r="B24" s="256" t="str">
        <f>IF((A24=""),"",VLOOKUP(A24,'Car-Name'!$A$12:$B$44,2))</f>
        <v/>
      </c>
      <c r="C24" s="374"/>
      <c r="D24" s="256" t="str">
        <f>IF((A24=""),"",VLOOKUP(A24,'Car-Name'!$A$12:$C$44,3))</f>
        <v/>
      </c>
      <c r="E24" s="377"/>
      <c r="F24" s="380"/>
      <c r="G24" s="24" t="str">
        <f>IF((F24=""),"",(VLOOKUP(F24,'Car-Name'!$A$12:$B$44,2)))</f>
        <v/>
      </c>
      <c r="H24" s="383"/>
      <c r="I24" s="28" t="str">
        <f>IF((H24=""),"",(H24-(VLOOKUP(F24,'Leg-12'!$A$12:$C$44,3,FALSE))))</f>
        <v/>
      </c>
      <c r="J24" s="396"/>
      <c r="K24" s="28" t="str">
        <f t="shared" si="5"/>
        <v/>
      </c>
      <c r="L24" s="383"/>
      <c r="M24" s="383"/>
      <c r="N24" s="330" t="str">
        <f t="shared" si="3"/>
        <v/>
      </c>
      <c r="O24" s="390"/>
      <c r="P24" s="148" t="str">
        <f t="shared" si="4"/>
        <v/>
      </c>
      <c r="Q24" s="302" t="e">
        <f>IF('Car-Name'!A24="","",VLOOKUP(F24,'Car-Name'!$A$12:$B$44,2))</f>
        <v>#N/A</v>
      </c>
      <c r="R24" s="149" t="str">
        <f t="shared" si="0"/>
        <v/>
      </c>
      <c r="S24" s="131" t="str">
        <f t="shared" si="1"/>
        <v/>
      </c>
      <c r="T24" s="222" t="str">
        <f t="shared" si="2"/>
        <v/>
      </c>
      <c r="U24" s="315" t="str">
        <f>IF(F24="",(""),((R24+(VLOOKUP(P24,'Leg-11'!$F$12:$U$44,16,FALSE)))))</f>
        <v/>
      </c>
      <c r="V24" s="16" t="str">
        <f>IF(F24="","",(O24+VLOOKUP('Leg-12'!F24,'Leg-11'!$F$12:$V$44,17,FALSE)))</f>
        <v/>
      </c>
      <c r="W24" s="219" t="str">
        <f>IF(P24="","",((O24+(VLOOKUP('Leg-12'!P24,'Leg-11'!$F$12:$V$44,17,FALSE)))/(U24*24)))</f>
        <v/>
      </c>
      <c r="X24" s="150" t="str">
        <f t="shared" si="6"/>
        <v/>
      </c>
      <c r="Y24" s="6"/>
      <c r="Z24" s="112"/>
      <c r="AA24" s="195"/>
      <c r="AB24" s="431"/>
      <c r="AC24" s="109"/>
      <c r="AD24" s="107"/>
      <c r="AE24" s="109"/>
    </row>
    <row r="25" spans="1:31" x14ac:dyDescent="0.3">
      <c r="A25" s="257" t="str">
        <f>IF(('Leg-11'!F25=""),"",('Leg-11'!F25))</f>
        <v/>
      </c>
      <c r="B25" s="256" t="str">
        <f>IF((A25=""),"",VLOOKUP(A25,'Car-Name'!$A$12:$B$44,2))</f>
        <v/>
      </c>
      <c r="C25" s="374"/>
      <c r="D25" s="256" t="str">
        <f>IF((A25=""),"",VLOOKUP(A25,'Car-Name'!$A$12:$C$44,3))</f>
        <v/>
      </c>
      <c r="E25" s="377"/>
      <c r="F25" s="380"/>
      <c r="G25" s="24" t="str">
        <f>IF((F25=""),"",(VLOOKUP(F25,'Car-Name'!$A$12:$B$44,2)))</f>
        <v/>
      </c>
      <c r="H25" s="383"/>
      <c r="I25" s="28" t="str">
        <f>IF((H25=""),"",(H25-(VLOOKUP(F25,'Leg-12'!$A$12:$C$44,3,FALSE))))</f>
        <v/>
      </c>
      <c r="J25" s="396"/>
      <c r="K25" s="28" t="str">
        <f t="shared" si="5"/>
        <v/>
      </c>
      <c r="L25" s="383"/>
      <c r="M25" s="383"/>
      <c r="N25" s="330" t="str">
        <f t="shared" si="3"/>
        <v/>
      </c>
      <c r="O25" s="390"/>
      <c r="P25" s="148" t="str">
        <f t="shared" si="4"/>
        <v/>
      </c>
      <c r="Q25" s="302" t="e">
        <f>IF('Car-Name'!A25="","",VLOOKUP(F25,'Car-Name'!$A$12:$B$44,2))</f>
        <v>#N/A</v>
      </c>
      <c r="R25" s="149" t="str">
        <f t="shared" si="0"/>
        <v/>
      </c>
      <c r="S25" s="131" t="str">
        <f t="shared" si="1"/>
        <v/>
      </c>
      <c r="T25" s="222" t="str">
        <f t="shared" si="2"/>
        <v/>
      </c>
      <c r="U25" s="315" t="str">
        <f>IF(F25="",(""),((R25+(VLOOKUP(P25,'Leg-11'!$F$12:$U$44,16,FALSE)))))</f>
        <v/>
      </c>
      <c r="V25" s="16" t="str">
        <f>IF(F25="","",(O25+VLOOKUP('Leg-12'!F25,'Leg-11'!$F$12:$V$44,17,FALSE)))</f>
        <v/>
      </c>
      <c r="W25" s="219" t="str">
        <f>IF(P25="","",((O25+(VLOOKUP('Leg-12'!P25,'Leg-11'!$F$12:$V$44,17,FALSE)))/(U25*24)))</f>
        <v/>
      </c>
      <c r="X25" s="150" t="str">
        <f t="shared" si="6"/>
        <v/>
      </c>
      <c r="Y25" s="6"/>
      <c r="Z25" s="112"/>
      <c r="AA25" s="195"/>
      <c r="AB25" s="431"/>
      <c r="AC25" s="109"/>
      <c r="AD25" s="107"/>
      <c r="AE25" s="109"/>
    </row>
    <row r="26" spans="1:31" x14ac:dyDescent="0.3">
      <c r="A26" s="257" t="str">
        <f>IF(('Leg-11'!F26=""),"",('Leg-11'!F26))</f>
        <v/>
      </c>
      <c r="B26" s="256" t="str">
        <f>IF((A26=""),"",VLOOKUP(A26,'Car-Name'!$A$12:$B$44,2))</f>
        <v/>
      </c>
      <c r="C26" s="374"/>
      <c r="D26" s="256" t="str">
        <f>IF((A26=""),"",VLOOKUP(A26,'Car-Name'!$A$12:$C$44,3))</f>
        <v/>
      </c>
      <c r="E26" s="377"/>
      <c r="F26" s="380"/>
      <c r="G26" s="24" t="str">
        <f>IF((F26=""),"",(VLOOKUP(F26,'Car-Name'!$A$12:$B$44,2)))</f>
        <v/>
      </c>
      <c r="H26" s="383"/>
      <c r="I26" s="28" t="str">
        <f>IF((H26=""),"",(H26-(VLOOKUP(F26,'Leg-12'!$A$12:$C$44,3,FALSE))))</f>
        <v/>
      </c>
      <c r="J26" s="396"/>
      <c r="K26" s="28" t="str">
        <f t="shared" si="5"/>
        <v/>
      </c>
      <c r="L26" s="383"/>
      <c r="M26" s="383"/>
      <c r="N26" s="330" t="str">
        <f t="shared" si="3"/>
        <v/>
      </c>
      <c r="O26" s="390"/>
      <c r="P26" s="148" t="str">
        <f t="shared" si="4"/>
        <v/>
      </c>
      <c r="Q26" s="302" t="e">
        <f>IF('Car-Name'!A26="","",VLOOKUP(F26,'Car-Name'!$A$12:$B$44,2))</f>
        <v>#N/A</v>
      </c>
      <c r="R26" s="149" t="str">
        <f t="shared" si="0"/>
        <v/>
      </c>
      <c r="S26" s="131" t="str">
        <f t="shared" si="1"/>
        <v/>
      </c>
      <c r="T26" s="222" t="str">
        <f t="shared" si="2"/>
        <v/>
      </c>
      <c r="U26" s="315" t="str">
        <f>IF(F26="",(""),((R26+(VLOOKUP(P26,'Leg-11'!$F$12:$U$44,16,FALSE)))))</f>
        <v/>
      </c>
      <c r="V26" s="16" t="str">
        <f>IF(F26="","",(O26+VLOOKUP('Leg-12'!F26,'Leg-11'!$F$12:$V$44,17,FALSE)))</f>
        <v/>
      </c>
      <c r="W26" s="219" t="str">
        <f>IF(P26="","",((O26+(VLOOKUP('Leg-12'!P26,'Leg-11'!$F$12:$V$44,17,FALSE)))/(U26*24)))</f>
        <v/>
      </c>
      <c r="X26" s="150" t="str">
        <f t="shared" si="6"/>
        <v/>
      </c>
      <c r="Y26" s="6"/>
      <c r="Z26" s="112"/>
      <c r="AA26" s="195"/>
      <c r="AB26" s="431"/>
      <c r="AC26" s="109"/>
      <c r="AD26" s="107"/>
      <c r="AE26" s="109"/>
    </row>
    <row r="27" spans="1:31" x14ac:dyDescent="0.3">
      <c r="A27" s="257" t="str">
        <f>IF(('Leg-11'!F27=""),"",('Leg-11'!F27))</f>
        <v/>
      </c>
      <c r="B27" s="256" t="str">
        <f>IF((A27=""),"",VLOOKUP(A27,'Car-Name'!$A$12:$B$44,2))</f>
        <v/>
      </c>
      <c r="C27" s="374"/>
      <c r="D27" s="256" t="str">
        <f>IF((A27=""),"",VLOOKUP(A27,'Car-Name'!$A$12:$C$44,3))</f>
        <v/>
      </c>
      <c r="E27" s="377"/>
      <c r="F27" s="380"/>
      <c r="G27" s="24" t="str">
        <f>IF((F27=""),"",(VLOOKUP(F27,'Car-Name'!$A$12:$B$44,2)))</f>
        <v/>
      </c>
      <c r="H27" s="383"/>
      <c r="I27" s="28" t="str">
        <f>IF((H27=""),"",(H27-(VLOOKUP(F27,'Leg-12'!$A$12:$C$44,3,FALSE))))</f>
        <v/>
      </c>
      <c r="J27" s="396"/>
      <c r="K27" s="28" t="str">
        <f t="shared" si="5"/>
        <v/>
      </c>
      <c r="L27" s="383"/>
      <c r="M27" s="383"/>
      <c r="N27" s="330" t="str">
        <f t="shared" si="3"/>
        <v/>
      </c>
      <c r="O27" s="390"/>
      <c r="P27" s="148" t="str">
        <f t="shared" si="4"/>
        <v/>
      </c>
      <c r="Q27" s="302" t="e">
        <f>IF('Car-Name'!A27="","",VLOOKUP(F27,'Car-Name'!$A$12:$B$44,2))</f>
        <v>#N/A</v>
      </c>
      <c r="R27" s="149" t="str">
        <f t="shared" si="0"/>
        <v/>
      </c>
      <c r="S27" s="131" t="str">
        <f t="shared" si="1"/>
        <v/>
      </c>
      <c r="T27" s="222" t="str">
        <f t="shared" si="2"/>
        <v/>
      </c>
      <c r="U27" s="315" t="str">
        <f>IF(F27="",(""),((R27+(VLOOKUP(P27,'Leg-11'!$F$12:$U$44,16,FALSE)))))</f>
        <v/>
      </c>
      <c r="V27" s="16" t="str">
        <f>IF(F27="","",(O27+VLOOKUP('Leg-12'!F27,'Leg-11'!$F$12:$V$44,17,FALSE)))</f>
        <v/>
      </c>
      <c r="W27" s="219" t="str">
        <f>IF(P27="","",((O27+(VLOOKUP('Leg-12'!P27,'Leg-11'!$F$12:$V$44,17,FALSE)))/(U27*24)))</f>
        <v/>
      </c>
      <c r="X27" s="150" t="str">
        <f t="shared" si="6"/>
        <v/>
      </c>
      <c r="Y27" s="6"/>
      <c r="Z27" s="112"/>
      <c r="AA27" s="195"/>
      <c r="AB27" s="431"/>
      <c r="AC27" s="109"/>
      <c r="AD27" s="107"/>
      <c r="AE27" s="109"/>
    </row>
    <row r="28" spans="1:31" x14ac:dyDescent="0.3">
      <c r="A28" s="257" t="str">
        <f>IF(('Leg-11'!F28=""),"",('Leg-11'!F28))</f>
        <v/>
      </c>
      <c r="B28" s="256" t="str">
        <f>IF((A28=""),"",VLOOKUP(A28,'Car-Name'!$A$12:$B$44,2))</f>
        <v/>
      </c>
      <c r="C28" s="374"/>
      <c r="D28" s="256" t="str">
        <f>IF((A28=""),"",VLOOKUP(A28,'Car-Name'!$A$12:$C$44,3))</f>
        <v/>
      </c>
      <c r="E28" s="377"/>
      <c r="F28" s="380"/>
      <c r="G28" s="24" t="str">
        <f>IF((F28=""),"",(VLOOKUP(F28,'Car-Name'!$A$12:$B$44,2)))</f>
        <v/>
      </c>
      <c r="H28" s="383"/>
      <c r="I28" s="28" t="str">
        <f>IF((H28=""),"",(H28-(VLOOKUP(F28,'Leg-12'!$A$12:$C$44,3,FALSE))))</f>
        <v/>
      </c>
      <c r="J28" s="396"/>
      <c r="K28" s="28" t="str">
        <f t="shared" si="5"/>
        <v/>
      </c>
      <c r="L28" s="383"/>
      <c r="M28" s="383"/>
      <c r="N28" s="330" t="str">
        <f t="shared" si="3"/>
        <v/>
      </c>
      <c r="O28" s="390"/>
      <c r="P28" s="148" t="str">
        <f t="shared" si="4"/>
        <v/>
      </c>
      <c r="Q28" s="302" t="e">
        <f>IF('Car-Name'!A28="","",VLOOKUP(F28,'Car-Name'!$A$12:$B$44,2))</f>
        <v>#N/A</v>
      </c>
      <c r="R28" s="149" t="str">
        <f t="shared" si="0"/>
        <v/>
      </c>
      <c r="S28" s="131" t="str">
        <f t="shared" si="1"/>
        <v/>
      </c>
      <c r="T28" s="222" t="str">
        <f t="shared" si="2"/>
        <v/>
      </c>
      <c r="U28" s="315" t="str">
        <f>IF(F28="",(""),((R28+(VLOOKUP(P28,'Leg-11'!$F$12:$U$44,16,FALSE)))))</f>
        <v/>
      </c>
      <c r="V28" s="16" t="str">
        <f>IF(F28="","",(O28+VLOOKUP('Leg-12'!F28,'Leg-11'!$F$12:$V$44,17,FALSE)))</f>
        <v/>
      </c>
      <c r="W28" s="219" t="str">
        <f>IF(P28="","",((O28+(VLOOKUP('Leg-12'!P28,'Leg-11'!$F$12:$V$44,17,FALSE)))/(U28*24)))</f>
        <v/>
      </c>
      <c r="X28" s="150" t="str">
        <f t="shared" si="6"/>
        <v/>
      </c>
      <c r="Y28" s="6"/>
      <c r="Z28" s="112"/>
      <c r="AA28" s="195"/>
      <c r="AB28" s="431"/>
      <c r="AC28" s="109"/>
      <c r="AD28" s="107"/>
      <c r="AE28" s="109"/>
    </row>
    <row r="29" spans="1:31" x14ac:dyDescent="0.3">
      <c r="A29" s="257" t="str">
        <f>IF(('Leg-11'!F29=""),"",('Leg-11'!F29))</f>
        <v/>
      </c>
      <c r="B29" s="256" t="str">
        <f>IF((A29=""),"",VLOOKUP(A29,'Car-Name'!$A$12:$B$44,2))</f>
        <v/>
      </c>
      <c r="C29" s="374"/>
      <c r="D29" s="256" t="str">
        <f>IF((A29=""),"",VLOOKUP(A29,'Car-Name'!$A$12:$C$44,3))</f>
        <v/>
      </c>
      <c r="E29" s="377"/>
      <c r="F29" s="380"/>
      <c r="G29" s="24" t="str">
        <f>IF((F29=""),"",(VLOOKUP(F29,'Car-Name'!$A$12:$B$44,2)))</f>
        <v/>
      </c>
      <c r="H29" s="383"/>
      <c r="I29" s="28" t="str">
        <f>IF((H29=""),"",(H29-(VLOOKUP(F29,'Leg-12'!$A$12:$C$44,3,FALSE))))</f>
        <v/>
      </c>
      <c r="J29" s="396"/>
      <c r="K29" s="28" t="str">
        <f t="shared" si="5"/>
        <v/>
      </c>
      <c r="L29" s="383"/>
      <c r="M29" s="383"/>
      <c r="N29" s="330" t="str">
        <f t="shared" si="3"/>
        <v/>
      </c>
      <c r="O29" s="390"/>
      <c r="P29" s="148" t="str">
        <f t="shared" si="4"/>
        <v/>
      </c>
      <c r="Q29" s="302" t="e">
        <f>IF('Car-Name'!A29="","",VLOOKUP(F29,'Car-Name'!$A$12:$B$44,2))</f>
        <v>#N/A</v>
      </c>
      <c r="R29" s="149" t="str">
        <f>IF(N29="",(""),(N29))</f>
        <v/>
      </c>
      <c r="S29" s="131" t="str">
        <f>IF(R29="",(""),(O29/(R29*24)))</f>
        <v/>
      </c>
      <c r="T29" s="222" t="str">
        <f t="shared" si="2"/>
        <v/>
      </c>
      <c r="U29" s="315" t="str">
        <f>IF(F29="",(""),((R29+(VLOOKUP(P29,'Leg-11'!$F$12:$U$44,16,FALSE)))))</f>
        <v/>
      </c>
      <c r="V29" s="16" t="str">
        <f>IF(F29="","",(O29+VLOOKUP('Leg-12'!F29,'Leg-11'!$F$12:$V$44,17,FALSE)))</f>
        <v/>
      </c>
      <c r="W29" s="219" t="str">
        <f>IF(P29="","",((O29+(VLOOKUP('Leg-12'!P29,'Leg-11'!$F$12:$V$44,17,FALSE)))/(U29*24)))</f>
        <v/>
      </c>
      <c r="X29" s="150" t="str">
        <f t="shared" si="6"/>
        <v/>
      </c>
      <c r="Y29" s="6"/>
      <c r="Z29" s="112"/>
      <c r="AA29" s="195"/>
      <c r="AB29" s="431"/>
      <c r="AC29" s="109"/>
      <c r="AD29" s="107"/>
      <c r="AE29" s="109"/>
    </row>
    <row r="30" spans="1:31" x14ac:dyDescent="0.3">
      <c r="A30" s="257" t="str">
        <f>IF(('Leg-11'!F30=""),"",('Leg-11'!F30))</f>
        <v/>
      </c>
      <c r="B30" s="256" t="str">
        <f>IF((A30=""),"",VLOOKUP(A30,'Car-Name'!$A$12:$B$44,2))</f>
        <v/>
      </c>
      <c r="C30" s="374"/>
      <c r="D30" s="256" t="str">
        <f>IF((A30=""),"",VLOOKUP(A30,'Car-Name'!$A$12:$C$44,3))</f>
        <v/>
      </c>
      <c r="E30" s="377"/>
      <c r="F30" s="380"/>
      <c r="G30" s="24" t="str">
        <f>IF((F30=""),"",(VLOOKUP(F30,'Car-Name'!$A$12:$B$44,2)))</f>
        <v/>
      </c>
      <c r="H30" s="383"/>
      <c r="I30" s="28" t="str">
        <f>IF((H30=""),"",(H30-(VLOOKUP(F30,'Leg-12'!$A$12:$C$44,3,FALSE))))</f>
        <v/>
      </c>
      <c r="J30" s="396"/>
      <c r="K30" s="28" t="str">
        <f t="shared" si="5"/>
        <v/>
      </c>
      <c r="L30" s="383"/>
      <c r="M30" s="383"/>
      <c r="N30" s="330" t="str">
        <f t="shared" si="3"/>
        <v/>
      </c>
      <c r="O30" s="390"/>
      <c r="P30" s="148" t="str">
        <f t="shared" si="4"/>
        <v/>
      </c>
      <c r="Q30" s="302" t="e">
        <f>IF('Car-Name'!A30="","",VLOOKUP(F30,'Car-Name'!$A$12:$B$44,2))</f>
        <v>#N/A</v>
      </c>
      <c r="R30" s="149" t="str">
        <f t="shared" ref="R30:R44" si="7">IF(N30="",(""),(N30))</f>
        <v/>
      </c>
      <c r="S30" s="131" t="str">
        <f t="shared" ref="S30:S44" si="8">IF(R30="",(""),(O30/(R30*24)))</f>
        <v/>
      </c>
      <c r="T30" s="222" t="str">
        <f t="shared" si="2"/>
        <v/>
      </c>
      <c r="U30" s="315" t="str">
        <f>IF(F30="",(""),((R30+(VLOOKUP(P30,'Leg-11'!$F$12:$U$44,16,FALSE)))))</f>
        <v/>
      </c>
      <c r="V30" s="16" t="str">
        <f>IF(F30="","",(O30+VLOOKUP('Leg-12'!F30,'Leg-11'!$F$12:$V$44,17,FALSE)))</f>
        <v/>
      </c>
      <c r="W30" s="219" t="str">
        <f>IF(P30="","",((O30+(VLOOKUP('Leg-12'!P30,'Leg-11'!$F$12:$V$44,17,FALSE)))/(U30*24)))</f>
        <v/>
      </c>
      <c r="X30" s="150" t="str">
        <f t="shared" si="6"/>
        <v/>
      </c>
      <c r="Y30" s="6"/>
      <c r="Z30" s="112"/>
      <c r="AA30" s="195"/>
      <c r="AB30" s="431"/>
      <c r="AC30" s="109"/>
      <c r="AD30" s="107"/>
      <c r="AE30" s="109"/>
    </row>
    <row r="31" spans="1:31" x14ac:dyDescent="0.3">
      <c r="A31" s="257" t="str">
        <f>IF(('Leg-11'!F31=""),"",('Leg-11'!F31))</f>
        <v/>
      </c>
      <c r="B31" s="256" t="str">
        <f>IF((A31=""),"",VLOOKUP(A31,'Car-Name'!$A$12:$B$44,2))</f>
        <v/>
      </c>
      <c r="C31" s="374"/>
      <c r="D31" s="256" t="str">
        <f>IF((A31=""),"",VLOOKUP(A31,'Car-Name'!$A$12:$C$44,3))</f>
        <v/>
      </c>
      <c r="E31" s="377"/>
      <c r="F31" s="380"/>
      <c r="G31" s="24" t="str">
        <f>IF((F31=""),"",(VLOOKUP(F31,'Car-Name'!$A$12:$B$44,2)))</f>
        <v/>
      </c>
      <c r="H31" s="383"/>
      <c r="I31" s="28" t="str">
        <f>IF((H31=""),"",(H31-(VLOOKUP(F31,'Leg-12'!$A$12:$C$44,3,FALSE))))</f>
        <v/>
      </c>
      <c r="J31" s="396"/>
      <c r="K31" s="28" t="str">
        <f t="shared" si="5"/>
        <v/>
      </c>
      <c r="L31" s="383"/>
      <c r="M31" s="383"/>
      <c r="N31" s="330" t="str">
        <f t="shared" si="3"/>
        <v/>
      </c>
      <c r="O31" s="390"/>
      <c r="P31" s="148" t="str">
        <f t="shared" si="4"/>
        <v/>
      </c>
      <c r="Q31" s="302" t="e">
        <f>IF('Car-Name'!A31="","",VLOOKUP(F31,'Car-Name'!$A$12:$B$44,2))</f>
        <v>#N/A</v>
      </c>
      <c r="R31" s="149" t="str">
        <f t="shared" si="7"/>
        <v/>
      </c>
      <c r="S31" s="131" t="str">
        <f t="shared" si="8"/>
        <v/>
      </c>
      <c r="T31" s="222" t="str">
        <f t="shared" si="2"/>
        <v/>
      </c>
      <c r="U31" s="315" t="str">
        <f>IF(F31="",(""),((R31+(VLOOKUP(P31,'Leg-11'!$F$12:$U$44,16,FALSE)))))</f>
        <v/>
      </c>
      <c r="V31" s="16" t="str">
        <f>IF(F31="","",(O31+VLOOKUP('Leg-12'!F31,'Leg-11'!$F$12:$V$44,17,FALSE)))</f>
        <v/>
      </c>
      <c r="W31" s="219" t="str">
        <f>IF(P31="","",((O31+(VLOOKUP('Leg-12'!P31,'Leg-11'!$F$12:$V$44,17,FALSE)))/(U31*24)))</f>
        <v/>
      </c>
      <c r="X31" s="150" t="str">
        <f t="shared" si="6"/>
        <v/>
      </c>
      <c r="Y31" s="6"/>
      <c r="Z31" s="112"/>
      <c r="AA31" s="195"/>
      <c r="AB31" s="431"/>
      <c r="AC31" s="109"/>
      <c r="AD31" s="107"/>
      <c r="AE31" s="109"/>
    </row>
    <row r="32" spans="1:31" x14ac:dyDescent="0.3">
      <c r="A32" s="257" t="str">
        <f>IF(('Leg-11'!F32=""),"",('Leg-11'!F32))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IF((H32=""),"",(H32-(VLOOKUP(F32,'Leg-12'!$A$12:$C$44,3,FALSE))))</f>
        <v/>
      </c>
      <c r="J32" s="396"/>
      <c r="K32" s="28" t="str">
        <f t="shared" si="5"/>
        <v/>
      </c>
      <c r="L32" s="383"/>
      <c r="M32" s="383"/>
      <c r="N32" s="330" t="str">
        <f t="shared" si="3"/>
        <v/>
      </c>
      <c r="O32" s="390"/>
      <c r="P32" s="148" t="str">
        <f t="shared" si="4"/>
        <v/>
      </c>
      <c r="Q32" s="302" t="e">
        <f>IF('Car-Name'!A32="","",VLOOKUP(F32,'Car-Name'!$A$12:$B$44,2))</f>
        <v>#N/A</v>
      </c>
      <c r="R32" s="149" t="str">
        <f t="shared" si="7"/>
        <v/>
      </c>
      <c r="S32" s="131" t="str">
        <f t="shared" si="8"/>
        <v/>
      </c>
      <c r="T32" s="222" t="str">
        <f t="shared" si="2"/>
        <v/>
      </c>
      <c r="U32" s="315" t="str">
        <f>IF(F32="",(""),((R32+(VLOOKUP(P32,'Leg-11'!$F$12:$U$44,16,FALSE)))))</f>
        <v/>
      </c>
      <c r="V32" s="16" t="str">
        <f>IF(F32="","",(O32+VLOOKUP('Leg-12'!F32,'Leg-11'!$F$12:$V$44,17,FALSE)))</f>
        <v/>
      </c>
      <c r="W32" s="219" t="str">
        <f>IF(P32="","",((O32+(VLOOKUP('Leg-12'!P32,'Leg-11'!$F$12:$V$44,17,FALSE)))/(U32*24)))</f>
        <v/>
      </c>
      <c r="X32" s="150" t="str">
        <f t="shared" si="6"/>
        <v/>
      </c>
      <c r="Y32" s="6"/>
      <c r="Z32" s="112"/>
      <c r="AA32" s="195"/>
      <c r="AB32" s="431"/>
      <c r="AC32" s="109"/>
      <c r="AD32" s="107"/>
      <c r="AE32" s="109"/>
    </row>
    <row r="33" spans="1:31" x14ac:dyDescent="0.3">
      <c r="A33" s="257" t="str">
        <f>IF(('Leg-11'!F33=""),"",('Leg-11'!F33))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IF((H33=""),"",(H33-(VLOOKUP(F33,'Leg-12'!$A$12:$C$44,3,FALSE))))</f>
        <v/>
      </c>
      <c r="J33" s="396"/>
      <c r="K33" s="28" t="str">
        <f t="shared" si="5"/>
        <v/>
      </c>
      <c r="L33" s="383"/>
      <c r="M33" s="383"/>
      <c r="N33" s="330" t="str">
        <f t="shared" si="3"/>
        <v/>
      </c>
      <c r="O33" s="390"/>
      <c r="P33" s="148" t="str">
        <f t="shared" si="4"/>
        <v/>
      </c>
      <c r="Q33" s="302" t="e">
        <f>IF('Car-Name'!A33="","",VLOOKUP(F33,'Car-Name'!$A$12:$B$44,2))</f>
        <v>#N/A</v>
      </c>
      <c r="R33" s="149" t="str">
        <f t="shared" si="7"/>
        <v/>
      </c>
      <c r="S33" s="131" t="str">
        <f t="shared" si="8"/>
        <v/>
      </c>
      <c r="T33" s="222" t="str">
        <f t="shared" si="2"/>
        <v/>
      </c>
      <c r="U33" s="315" t="str">
        <f>IF(F33="",(""),((R33+(VLOOKUP(P33,'Leg-11'!$F$12:$U$44,16,FALSE)))))</f>
        <v/>
      </c>
      <c r="V33" s="16" t="str">
        <f>IF(F33="","",(O33+VLOOKUP('Leg-12'!F33,'Leg-11'!$F$12:$V$44,17,FALSE)))</f>
        <v/>
      </c>
      <c r="W33" s="219" t="str">
        <f>IF(P33="","",((O33+(VLOOKUP('Leg-12'!P33,'Leg-11'!$F$12:$V$44,17,FALSE)))/(U33*24)))</f>
        <v/>
      </c>
      <c r="X33" s="150" t="str">
        <f t="shared" si="6"/>
        <v/>
      </c>
      <c r="Y33" s="6"/>
      <c r="Z33" s="112"/>
      <c r="AA33" s="195"/>
      <c r="AB33" s="431"/>
      <c r="AC33" s="109"/>
      <c r="AD33" s="107"/>
      <c r="AE33" s="109"/>
    </row>
    <row r="34" spans="1:31" x14ac:dyDescent="0.3">
      <c r="A34" s="257" t="str">
        <f>IF(('Leg-11'!F34=""),"",('Leg-11'!F34))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IF((H34=""),"",(H34-(VLOOKUP(F34,'Leg-12'!$A$12:$C$44,3,FALSE))))</f>
        <v/>
      </c>
      <c r="J34" s="396"/>
      <c r="K34" s="28" t="str">
        <f t="shared" si="5"/>
        <v/>
      </c>
      <c r="L34" s="383"/>
      <c r="M34" s="383"/>
      <c r="N34" s="330" t="str">
        <f t="shared" si="3"/>
        <v/>
      </c>
      <c r="O34" s="390"/>
      <c r="P34" s="148" t="str">
        <f t="shared" si="4"/>
        <v/>
      </c>
      <c r="Q34" s="302" t="e">
        <f>IF('Car-Name'!A34="","",VLOOKUP(F34,'Car-Name'!$A$12:$B$44,2))</f>
        <v>#N/A</v>
      </c>
      <c r="R34" s="149" t="str">
        <f t="shared" si="7"/>
        <v/>
      </c>
      <c r="S34" s="131" t="str">
        <f t="shared" si="8"/>
        <v/>
      </c>
      <c r="T34" s="222" t="str">
        <f t="shared" si="2"/>
        <v/>
      </c>
      <c r="U34" s="315" t="str">
        <f>IF(F34="",(""),((R34+(VLOOKUP(P34,'Leg-11'!$F$12:$U$44,16,FALSE)))))</f>
        <v/>
      </c>
      <c r="V34" s="16" t="str">
        <f>IF(F34="","",(O34+VLOOKUP('Leg-12'!F34,'Leg-11'!$F$12:$V$44,17,FALSE)))</f>
        <v/>
      </c>
      <c r="W34" s="219" t="str">
        <f>IF(P34="","",((O34+(VLOOKUP('Leg-12'!P34,'Leg-11'!$F$12:$V$44,17,FALSE)))/(U34*24)))</f>
        <v/>
      </c>
      <c r="X34" s="150" t="str">
        <f t="shared" si="6"/>
        <v/>
      </c>
      <c r="Y34" s="6"/>
      <c r="Z34" s="343"/>
      <c r="AA34" s="343"/>
      <c r="AB34" s="343"/>
      <c r="AC34" s="343"/>
      <c r="AD34" s="343"/>
      <c r="AE34" s="343"/>
    </row>
    <row r="35" spans="1:31" x14ac:dyDescent="0.3">
      <c r="A35" s="257" t="str">
        <f>IF(('Leg-11'!F35=""),"",('Leg-11'!F35))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IF((H35=""),"",(H35-(VLOOKUP(F35,'Leg-12'!$A$12:$C$44,3,FALSE))))</f>
        <v/>
      </c>
      <c r="J35" s="396"/>
      <c r="K35" s="28" t="str">
        <f t="shared" si="5"/>
        <v/>
      </c>
      <c r="L35" s="383"/>
      <c r="M35" s="383"/>
      <c r="N35" s="330" t="str">
        <f t="shared" si="3"/>
        <v/>
      </c>
      <c r="O35" s="390"/>
      <c r="P35" s="148" t="str">
        <f t="shared" si="4"/>
        <v/>
      </c>
      <c r="Q35" s="302" t="str">
        <f>IF('Car-Name'!A35="","",VLOOKUP(F35,'Car-Name'!$A$12:$B$44,2))</f>
        <v/>
      </c>
      <c r="R35" s="149" t="str">
        <f t="shared" si="7"/>
        <v/>
      </c>
      <c r="S35" s="131" t="str">
        <f t="shared" si="8"/>
        <v/>
      </c>
      <c r="T35" s="222" t="str">
        <f t="shared" si="2"/>
        <v/>
      </c>
      <c r="U35" s="315" t="str">
        <f>IF(F35="",(""),((R35+(VLOOKUP(P35,'Leg-11'!$F$12:$U$44,16,FALSE)))))</f>
        <v/>
      </c>
      <c r="V35" s="16" t="str">
        <f>IF(F35="","",(O35+VLOOKUP('Leg-12'!F35,'Leg-11'!$F$12:$V$44,17,FALSE)))</f>
        <v/>
      </c>
      <c r="W35" s="219" t="str">
        <f>IF(P35="","",((O35+(VLOOKUP('Leg-12'!P35,'Leg-11'!$F$12:$V$44,17,FALSE)))/(U35*24)))</f>
        <v/>
      </c>
      <c r="X35" s="150" t="str">
        <f t="shared" si="6"/>
        <v/>
      </c>
      <c r="Y35" s="6"/>
      <c r="Z35" s="6"/>
      <c r="AA35" s="6"/>
      <c r="AB35" s="6"/>
      <c r="AC35" s="6"/>
      <c r="AD35" s="6"/>
      <c r="AE35" s="6"/>
    </row>
    <row r="36" spans="1:31" x14ac:dyDescent="0.3">
      <c r="A36" s="257" t="str">
        <f>IF(('Leg-11'!F36=""),"",('Leg-11'!F36))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IF((H36=""),"",(H36-(VLOOKUP(F36,'Leg-12'!$A$12:$C$44,3,FALSE))))</f>
        <v/>
      </c>
      <c r="J36" s="396"/>
      <c r="K36" s="28" t="str">
        <f t="shared" si="5"/>
        <v/>
      </c>
      <c r="L36" s="383"/>
      <c r="M36" s="383"/>
      <c r="N36" s="330" t="str">
        <f t="shared" si="3"/>
        <v/>
      </c>
      <c r="O36" s="390"/>
      <c r="P36" s="148" t="str">
        <f t="shared" si="4"/>
        <v/>
      </c>
      <c r="Q36" s="302" t="str">
        <f>IF('Car-Name'!A36="","",VLOOKUP(F36,'Car-Name'!$A$12:$B$44,2))</f>
        <v/>
      </c>
      <c r="R36" s="149" t="str">
        <f t="shared" si="7"/>
        <v/>
      </c>
      <c r="S36" s="131" t="str">
        <f t="shared" si="8"/>
        <v/>
      </c>
      <c r="T36" s="222" t="str">
        <f t="shared" si="2"/>
        <v/>
      </c>
      <c r="U36" s="315" t="str">
        <f>IF(F36="",(""),((R36+(VLOOKUP(P36,'Leg-11'!$F$12:$U$44,16,FALSE)))))</f>
        <v/>
      </c>
      <c r="V36" s="16" t="str">
        <f>IF(F36="","",(O36+VLOOKUP('Leg-12'!F36,'Leg-11'!$F$12:$V$44,17,FALSE)))</f>
        <v/>
      </c>
      <c r="W36" s="219" t="str">
        <f>IF(P36="","",((O36+(VLOOKUP('Leg-12'!P36,'Leg-11'!$F$12:$V$44,17,FALSE)))/(U36*24)))</f>
        <v/>
      </c>
      <c r="X36" s="150" t="str">
        <f t="shared" si="6"/>
        <v/>
      </c>
      <c r="Y36" s="6"/>
      <c r="Z36" s="6"/>
      <c r="AA36" s="6"/>
      <c r="AB36" s="6"/>
      <c r="AC36" s="6"/>
      <c r="AD36" s="6"/>
      <c r="AE36" s="6"/>
    </row>
    <row r="37" spans="1:31" x14ac:dyDescent="0.3">
      <c r="A37" s="257" t="str">
        <f>IF(('Leg-11'!F37=""),"",('Leg-11'!F37))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IF((H37=""),"",(H37-(VLOOKUP(F37,'Leg-12'!$A$12:$C$44,3,FALSE))))</f>
        <v/>
      </c>
      <c r="J37" s="396"/>
      <c r="K37" s="28" t="str">
        <f t="shared" si="5"/>
        <v/>
      </c>
      <c r="L37" s="383"/>
      <c r="M37" s="383"/>
      <c r="N37" s="330" t="str">
        <f t="shared" si="3"/>
        <v/>
      </c>
      <c r="O37" s="390"/>
      <c r="P37" s="148" t="str">
        <f t="shared" si="4"/>
        <v/>
      </c>
      <c r="Q37" s="302" t="str">
        <f>IF('Car-Name'!A37="","",VLOOKUP(F37,'Car-Name'!$A$12:$B$44,2))</f>
        <v/>
      </c>
      <c r="R37" s="149" t="str">
        <f t="shared" si="7"/>
        <v/>
      </c>
      <c r="S37" s="131" t="str">
        <f t="shared" si="8"/>
        <v/>
      </c>
      <c r="T37" s="222" t="str">
        <f t="shared" si="2"/>
        <v/>
      </c>
      <c r="U37" s="315" t="str">
        <f>IF(F37="",(""),((R37+(VLOOKUP(P37,'Leg-11'!$F$12:$U$44,16,FALSE)))))</f>
        <v/>
      </c>
      <c r="V37" s="16" t="str">
        <f>IF(F37="","",(O37+VLOOKUP('Leg-12'!F37,'Leg-11'!$F$12:$V$44,17,FALSE)))</f>
        <v/>
      </c>
      <c r="W37" s="219" t="str">
        <f>IF(P37="","",((O37+(VLOOKUP('Leg-12'!P37,'Leg-11'!$F$12:$V$44,17,FALSE)))/(U37*24)))</f>
        <v/>
      </c>
      <c r="X37" s="150" t="str">
        <f t="shared" si="6"/>
        <v/>
      </c>
      <c r="Y37" s="6"/>
      <c r="Z37" s="6"/>
      <c r="AA37" s="6"/>
      <c r="AB37" s="6"/>
      <c r="AC37" s="6"/>
      <c r="AD37" s="6"/>
      <c r="AE37" s="6"/>
    </row>
    <row r="38" spans="1:31" x14ac:dyDescent="0.3">
      <c r="A38" s="257" t="str">
        <f>IF(('Leg-11'!F38=""),"",('Leg-11'!F38))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IF((H38=""),"",(H38-(VLOOKUP(F38,'Leg-12'!$A$12:$C$44,3,FALSE))))</f>
        <v/>
      </c>
      <c r="J38" s="396"/>
      <c r="K38" s="28" t="str">
        <f t="shared" si="5"/>
        <v/>
      </c>
      <c r="L38" s="383"/>
      <c r="M38" s="383"/>
      <c r="N38" s="330" t="str">
        <f t="shared" si="3"/>
        <v/>
      </c>
      <c r="O38" s="390"/>
      <c r="P38" s="148" t="str">
        <f t="shared" si="4"/>
        <v/>
      </c>
      <c r="Q38" s="302" t="str">
        <f>IF('Car-Name'!A38="","",VLOOKUP(F38,'Car-Name'!$A$12:$B$44,2))</f>
        <v/>
      </c>
      <c r="R38" s="149" t="str">
        <f t="shared" si="7"/>
        <v/>
      </c>
      <c r="S38" s="131" t="str">
        <f t="shared" si="8"/>
        <v/>
      </c>
      <c r="T38" s="222" t="str">
        <f t="shared" si="2"/>
        <v/>
      </c>
      <c r="U38" s="315" t="str">
        <f>IF(F38="",(""),((R38+(VLOOKUP(P38,'Leg-11'!$F$12:$U$44,16,FALSE)))))</f>
        <v/>
      </c>
      <c r="V38" s="16" t="str">
        <f>IF(F38="","",(O38+VLOOKUP('Leg-12'!F38,'Leg-11'!$F$12:$V$44,17,FALSE)))</f>
        <v/>
      </c>
      <c r="W38" s="219" t="str">
        <f>IF(P38="","",((O38+(VLOOKUP('Leg-12'!P38,'Leg-11'!$F$12:$V$44,17,FALSE)))/(U38*24)))</f>
        <v/>
      </c>
      <c r="X38" s="150" t="str">
        <f t="shared" si="6"/>
        <v/>
      </c>
      <c r="Y38" s="6"/>
      <c r="Z38" s="6"/>
      <c r="AA38" s="6"/>
      <c r="AB38" s="6"/>
      <c r="AC38" s="6"/>
      <c r="AD38" s="6"/>
      <c r="AE38" s="6"/>
    </row>
    <row r="39" spans="1:31" x14ac:dyDescent="0.3">
      <c r="A39" s="257" t="str">
        <f>IF(('Leg-11'!F39=""),"",('Leg-11'!F39))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IF((H39=""),"",(H39-(VLOOKUP(F39,'Leg-12'!$A$12:$C$44,3,FALSE))))</f>
        <v/>
      </c>
      <c r="J39" s="396"/>
      <c r="K39" s="28" t="str">
        <f t="shared" si="5"/>
        <v/>
      </c>
      <c r="L39" s="383"/>
      <c r="M39" s="383"/>
      <c r="N39" s="330" t="str">
        <f t="shared" si="3"/>
        <v/>
      </c>
      <c r="O39" s="390"/>
      <c r="P39" s="148" t="str">
        <f t="shared" si="4"/>
        <v/>
      </c>
      <c r="Q39" s="302" t="str">
        <f>IF('Car-Name'!A39="","",VLOOKUP(F39,'Car-Name'!$A$12:$B$44,2))</f>
        <v/>
      </c>
      <c r="R39" s="149" t="str">
        <f t="shared" si="7"/>
        <v/>
      </c>
      <c r="S39" s="131" t="str">
        <f t="shared" si="8"/>
        <v/>
      </c>
      <c r="T39" s="222" t="str">
        <f t="shared" si="2"/>
        <v/>
      </c>
      <c r="U39" s="315" t="str">
        <f>IF(F39="",(""),((R39+(VLOOKUP(P39,'Leg-11'!$F$12:$U$44,16,FALSE)))))</f>
        <v/>
      </c>
      <c r="V39" s="16" t="str">
        <f>IF(F39="","",(O39+VLOOKUP('Leg-12'!F39,'Leg-11'!$F$12:$V$44,17,FALSE)))</f>
        <v/>
      </c>
      <c r="W39" s="219" t="str">
        <f>IF(P39="","",((O39+(VLOOKUP('Leg-12'!P39,'Leg-11'!$F$12:$V$44,17,FALSE)))/(U39*24)))</f>
        <v/>
      </c>
      <c r="X39" s="150" t="str">
        <f t="shared" si="6"/>
        <v/>
      </c>
      <c r="Y39" s="6"/>
      <c r="Z39" s="6"/>
      <c r="AA39" s="6"/>
      <c r="AB39" s="6"/>
      <c r="AC39" s="6"/>
      <c r="AD39" s="6"/>
      <c r="AE39" s="6"/>
    </row>
    <row r="40" spans="1:31" x14ac:dyDescent="0.3">
      <c r="A40" s="257" t="str">
        <f>IF(('Leg-11'!F40=""),"",('Leg-11'!F40))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IF((H40=""),"",(H40-(VLOOKUP(F40,'Leg-12'!$A$12:$C$44,3,FALSE))))</f>
        <v/>
      </c>
      <c r="J40" s="396"/>
      <c r="K40" s="28" t="str">
        <f t="shared" si="5"/>
        <v/>
      </c>
      <c r="L40" s="383"/>
      <c r="M40" s="383"/>
      <c r="N40" s="330" t="str">
        <f t="shared" si="3"/>
        <v/>
      </c>
      <c r="O40" s="390"/>
      <c r="P40" s="148" t="str">
        <f t="shared" si="4"/>
        <v/>
      </c>
      <c r="Q40" s="302" t="str">
        <f>IF('Car-Name'!A40="","",VLOOKUP(F40,'Car-Name'!$A$12:$B$44,2))</f>
        <v/>
      </c>
      <c r="R40" s="149" t="str">
        <f t="shared" si="7"/>
        <v/>
      </c>
      <c r="S40" s="131" t="str">
        <f t="shared" si="8"/>
        <v/>
      </c>
      <c r="T40" s="222" t="str">
        <f t="shared" si="2"/>
        <v/>
      </c>
      <c r="U40" s="315" t="str">
        <f>IF(F40="",(""),((R40+(VLOOKUP(P40,'Leg-11'!$F$12:$U$44,16,FALSE)))))</f>
        <v/>
      </c>
      <c r="V40" s="16" t="str">
        <f>IF(F40="","",(O40+VLOOKUP('Leg-12'!F40,'Leg-11'!$F$12:$V$44,17,FALSE)))</f>
        <v/>
      </c>
      <c r="W40" s="219" t="str">
        <f>IF(P40="","",((O40+(VLOOKUP('Leg-12'!P40,'Leg-11'!$F$12:$V$44,17,FALSE)))/(U40*24)))</f>
        <v/>
      </c>
      <c r="X40" s="150" t="str">
        <f t="shared" si="6"/>
        <v/>
      </c>
      <c r="Y40" s="6"/>
      <c r="Z40" s="6"/>
      <c r="AA40" s="6"/>
      <c r="AB40" s="6"/>
      <c r="AC40" s="6"/>
      <c r="AD40" s="6"/>
      <c r="AE40" s="6"/>
    </row>
    <row r="41" spans="1:31" x14ac:dyDescent="0.3">
      <c r="A41" s="257" t="str">
        <f>IF(('Leg-11'!F41=""),"",('Leg-11'!F41))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IF((H41=""),"",(H41-(VLOOKUP(F41,'Leg-12'!$A$12:$C$44,3,FALSE))))</f>
        <v/>
      </c>
      <c r="J41" s="396"/>
      <c r="K41" s="28" t="str">
        <f t="shared" si="5"/>
        <v/>
      </c>
      <c r="L41" s="383"/>
      <c r="M41" s="383"/>
      <c r="N41" s="330" t="str">
        <f t="shared" si="3"/>
        <v/>
      </c>
      <c r="O41" s="390"/>
      <c r="P41" s="148" t="str">
        <f t="shared" si="4"/>
        <v/>
      </c>
      <c r="Q41" s="302" t="str">
        <f>IF('Car-Name'!A41="","",VLOOKUP(F41,'Car-Name'!$A$12:$B$44,2))</f>
        <v/>
      </c>
      <c r="R41" s="149" t="str">
        <f t="shared" si="7"/>
        <v/>
      </c>
      <c r="S41" s="131" t="str">
        <f t="shared" si="8"/>
        <v/>
      </c>
      <c r="T41" s="222" t="str">
        <f t="shared" si="2"/>
        <v/>
      </c>
      <c r="U41" s="315" t="str">
        <f>IF(F41="",(""),((R41+(VLOOKUP(P41,'Leg-11'!$F$12:$U$44,16,FALSE)))))</f>
        <v/>
      </c>
      <c r="V41" s="16" t="str">
        <f>IF(F41="","",(O41+VLOOKUP('Leg-12'!F41,'Leg-11'!$F$12:$V$44,17,FALSE)))</f>
        <v/>
      </c>
      <c r="W41" s="219" t="str">
        <f>IF(P41="","",((O41+(VLOOKUP('Leg-12'!P41,'Leg-11'!$F$12:$V$44,17,FALSE)))/(U41*24)))</f>
        <v/>
      </c>
      <c r="X41" s="150" t="str">
        <f t="shared" si="6"/>
        <v/>
      </c>
      <c r="Y41" s="6"/>
      <c r="Z41" s="6"/>
      <c r="AA41" s="6"/>
      <c r="AB41" s="6"/>
      <c r="AC41" s="6"/>
      <c r="AD41" s="6"/>
      <c r="AE41" s="6"/>
    </row>
    <row r="42" spans="1:31" x14ac:dyDescent="0.3">
      <c r="A42" s="257" t="str">
        <f>IF(('Leg-11'!F42=""),"",('Leg-11'!F42))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IF((H42=""),"",(H42-(VLOOKUP(F42,'Leg-12'!$A$12:$C$44,3,FALSE))))</f>
        <v/>
      </c>
      <c r="J42" s="396"/>
      <c r="K42" s="28" t="str">
        <f t="shared" si="5"/>
        <v/>
      </c>
      <c r="L42" s="383"/>
      <c r="M42" s="383"/>
      <c r="N42" s="330" t="str">
        <f t="shared" si="3"/>
        <v/>
      </c>
      <c r="O42" s="390"/>
      <c r="P42" s="148" t="str">
        <f t="shared" si="4"/>
        <v/>
      </c>
      <c r="Q42" s="302" t="str">
        <f>IF('Car-Name'!A42="","",VLOOKUP(F42,'Car-Name'!$A$12:$B$44,2))</f>
        <v/>
      </c>
      <c r="R42" s="149" t="str">
        <f t="shared" si="7"/>
        <v/>
      </c>
      <c r="S42" s="131" t="str">
        <f t="shared" si="8"/>
        <v/>
      </c>
      <c r="T42" s="222" t="str">
        <f t="shared" si="2"/>
        <v/>
      </c>
      <c r="U42" s="315" t="str">
        <f>IF(F42="",(""),((R42+(VLOOKUP(P42,'Leg-11'!$F$12:$U$44,16,FALSE)))))</f>
        <v/>
      </c>
      <c r="V42" s="16" t="str">
        <f>IF(F42="","",(O42+VLOOKUP('Leg-12'!F42,'Leg-11'!$F$12:$V$44,17,FALSE)))</f>
        <v/>
      </c>
      <c r="W42" s="219" t="str">
        <f>IF(P42="","",((O42+(VLOOKUP('Leg-12'!P42,'Leg-11'!$F$12:$V$44,17,FALSE)))/(U42*24)))</f>
        <v/>
      </c>
      <c r="X42" s="150" t="str">
        <f t="shared" si="6"/>
        <v/>
      </c>
      <c r="Y42" s="6"/>
      <c r="Z42" s="6"/>
      <c r="AA42" s="6"/>
      <c r="AB42" s="6"/>
      <c r="AC42" s="6"/>
      <c r="AD42" s="6"/>
      <c r="AE42" s="6"/>
    </row>
    <row r="43" spans="1:31" x14ac:dyDescent="0.3">
      <c r="A43" s="257" t="str">
        <f>IF(('Leg-11'!F43=""),"",('Leg-11'!F43))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IF((H43=""),"",(H43-(VLOOKUP(F43,'Leg-12'!$A$12:$C$44,3,FALSE))))</f>
        <v/>
      </c>
      <c r="J43" s="396"/>
      <c r="K43" s="28" t="str">
        <f t="shared" si="5"/>
        <v/>
      </c>
      <c r="L43" s="383"/>
      <c r="M43" s="383"/>
      <c r="N43" s="330" t="str">
        <f t="shared" si="3"/>
        <v/>
      </c>
      <c r="O43" s="390"/>
      <c r="P43" s="148" t="str">
        <f t="shared" si="4"/>
        <v/>
      </c>
      <c r="Q43" s="302" t="str">
        <f>IF('Car-Name'!A43="","",VLOOKUP(F43,'Car-Name'!$A$12:$B$44,2))</f>
        <v/>
      </c>
      <c r="R43" s="149" t="str">
        <f t="shared" si="7"/>
        <v/>
      </c>
      <c r="S43" s="131" t="str">
        <f t="shared" si="8"/>
        <v/>
      </c>
      <c r="T43" s="222" t="str">
        <f t="shared" si="2"/>
        <v/>
      </c>
      <c r="U43" s="315" t="str">
        <f>IF(F43="",(""),((R43+(VLOOKUP(P43,'Leg-11'!$F$12:$U$44,16,FALSE)))))</f>
        <v/>
      </c>
      <c r="V43" s="16" t="str">
        <f>IF(F43="","",(O43+VLOOKUP('Leg-12'!F43,'Leg-11'!$F$12:$V$44,17,FALSE)))</f>
        <v/>
      </c>
      <c r="W43" s="219" t="str">
        <f>IF(P43="","",((O43+(VLOOKUP('Leg-12'!P43,'Leg-11'!$F$12:$V$44,17,FALSE)))/(U43*24)))</f>
        <v/>
      </c>
      <c r="X43" s="150" t="str">
        <f t="shared" si="6"/>
        <v/>
      </c>
      <c r="Y43" s="6"/>
      <c r="Z43" s="6"/>
      <c r="AA43" s="6"/>
      <c r="AB43" s="6"/>
      <c r="AC43" s="6"/>
      <c r="AD43" s="6"/>
      <c r="AE43" s="6"/>
    </row>
    <row r="44" spans="1:31" ht="15" thickBot="1" x14ac:dyDescent="0.35">
      <c r="A44" s="301" t="str">
        <f>IF(('Leg-11'!F44=""),"",('Leg-11'!F44))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IF((H44=""),"",(H44-(VLOOKUP(F44,'Leg-12'!$A$12:$C$44,3,FALSE))))</f>
        <v/>
      </c>
      <c r="J44" s="397"/>
      <c r="K44" s="29" t="str">
        <f t="shared" si="5"/>
        <v/>
      </c>
      <c r="L44" s="384"/>
      <c r="M44" s="384"/>
      <c r="N44" s="29" t="str">
        <f t="shared" si="3"/>
        <v/>
      </c>
      <c r="O44" s="391"/>
      <c r="P44" s="153" t="str">
        <f t="shared" si="4"/>
        <v/>
      </c>
      <c r="Q44" s="307" t="str">
        <f>IF('Car-Name'!A44="","",VLOOKUP(F44,'Car-Name'!$A$12:$B$44,2))</f>
        <v/>
      </c>
      <c r="R44" s="154" t="str">
        <f t="shared" si="7"/>
        <v/>
      </c>
      <c r="S44" s="136" t="str">
        <f t="shared" si="8"/>
        <v/>
      </c>
      <c r="T44" s="308" t="str">
        <f t="shared" si="2"/>
        <v/>
      </c>
      <c r="U44" s="319" t="str">
        <f>IF(F44="",(""),((R44+(VLOOKUP(P44,'Leg-11'!$F$12:$U$44,16,FALSE)))))</f>
        <v/>
      </c>
      <c r="V44" s="9" t="str">
        <f>IF(F44="","",(O44+VLOOKUP('Leg-12'!F44,'Leg-11'!$F$12:$V$44,17,FALSE)))</f>
        <v/>
      </c>
      <c r="W44" s="237" t="str">
        <f>IF(P44="","",((O44+(VLOOKUP('Leg-12'!P44,'Leg-11'!$F$12:$V$44,17,FALSE)))/(U44*24)))</f>
        <v/>
      </c>
      <c r="X44" s="155" t="str">
        <f t="shared" si="6"/>
        <v/>
      </c>
      <c r="Y44" s="6"/>
      <c r="Z44" s="6"/>
      <c r="AA44" s="6"/>
      <c r="AB44" s="6"/>
      <c r="AC44" s="6"/>
      <c r="AD44" s="6"/>
      <c r="AE44" s="6"/>
    </row>
  </sheetData>
  <sheetProtection algorithmName="SHA-512" hashValue="nF5njEgGb4frlUl12zjWYDrfQsZN6ChKV8G4Kuu8jRWlEhGbfl1eaOycuN/MGaS+fuKJ/S8RI3aDymU+L43NBg==" saltValue="cRJ4lkk6kRfdzM1HYXTtfg==" spinCount="100000" sheet="1" objects="1" scenarios="1"/>
  <sortState xmlns:xlrd2="http://schemas.microsoft.com/office/spreadsheetml/2017/richdata2" ref="Z12:AE33">
    <sortCondition ref="AE12:AE33"/>
  </sortState>
  <mergeCells count="17">
    <mergeCell ref="AB5:AE5"/>
    <mergeCell ref="AA3:AD3"/>
    <mergeCell ref="H5:I5"/>
    <mergeCell ref="J5:K5"/>
    <mergeCell ref="L5:N5"/>
    <mergeCell ref="U5:X5"/>
    <mergeCell ref="R3:T3"/>
    <mergeCell ref="U3:X3"/>
    <mergeCell ref="H6:I6"/>
    <mergeCell ref="J6:K6"/>
    <mergeCell ref="L6:N6"/>
    <mergeCell ref="A1:E1"/>
    <mergeCell ref="L2:N2"/>
    <mergeCell ref="G3:J3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008B-A02C-44C0-8FB7-E1CC17F81EB9}">
  <dimension ref="A1:X44"/>
  <sheetViews>
    <sheetView workbookViewId="0">
      <selection activeCell="E2" sqref="E2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1.7773437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6.44140625" customWidth="1"/>
  </cols>
  <sheetData>
    <row r="1" spans="1:24" ht="18.600000000000001" thickBot="1" x14ac:dyDescent="0.4">
      <c r="A1" s="488" t="s">
        <v>255</v>
      </c>
      <c r="B1" s="489"/>
      <c r="C1" s="489"/>
      <c r="D1" s="489"/>
      <c r="E1" s="490"/>
      <c r="F1" s="258" t="s">
        <v>258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263</v>
      </c>
      <c r="R1" s="184"/>
      <c r="S1" s="185"/>
      <c r="T1" s="186"/>
      <c r="U1" s="187"/>
      <c r="V1" s="187"/>
      <c r="W1" s="186"/>
      <c r="X1" s="189"/>
    </row>
    <row r="2" spans="1:24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</row>
    <row r="3" spans="1:24" ht="18.600000000000001" thickBot="1" x14ac:dyDescent="0.4">
      <c r="A3" s="250" t="s">
        <v>256</v>
      </c>
      <c r="B3" s="251"/>
      <c r="C3" s="252"/>
      <c r="D3" s="253"/>
      <c r="E3" s="52" t="s">
        <v>42</v>
      </c>
      <c r="F3" s="66"/>
      <c r="G3" s="486" t="s">
        <v>259</v>
      </c>
      <c r="H3" s="487"/>
      <c r="I3" s="487"/>
      <c r="J3" s="535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264</v>
      </c>
      <c r="S3" s="529"/>
      <c r="T3" s="530"/>
      <c r="U3" s="529" t="s">
        <v>265</v>
      </c>
      <c r="V3" s="529"/>
      <c r="W3" s="529"/>
      <c r="X3" s="530"/>
    </row>
    <row r="4" spans="1:24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24" ht="18.600000000000001" thickBot="1" x14ac:dyDescent="0.4">
      <c r="A5" s="46"/>
      <c r="B5" s="274" t="s">
        <v>111</v>
      </c>
      <c r="C5" s="395"/>
      <c r="D5" s="373"/>
      <c r="E5" s="48" t="s">
        <v>257</v>
      </c>
      <c r="F5" s="66"/>
      <c r="G5" s="272" t="s">
        <v>107</v>
      </c>
      <c r="H5" s="505"/>
      <c r="I5" s="506"/>
      <c r="J5" s="505"/>
      <c r="K5" s="506"/>
      <c r="L5" s="532" t="s">
        <v>260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</row>
    <row r="6" spans="1:24" ht="18.600000000000001" thickBot="1" x14ac:dyDescent="0.4">
      <c r="A6" s="49"/>
      <c r="B6" s="275" t="s">
        <v>113</v>
      </c>
      <c r="C6" s="392"/>
      <c r="D6" s="370"/>
      <c r="E6" s="51">
        <f>(D6-C6)</f>
        <v>0</v>
      </c>
      <c r="F6" s="66"/>
      <c r="G6" s="273" t="s">
        <v>108</v>
      </c>
      <c r="H6" s="503"/>
      <c r="I6" s="504"/>
      <c r="J6" s="503"/>
      <c r="K6" s="504"/>
      <c r="L6" s="507">
        <f>(J6-H6)</f>
        <v>0</v>
      </c>
      <c r="M6" s="525"/>
      <c r="N6" s="509"/>
      <c r="O6" s="263"/>
      <c r="P6" s="205" t="s">
        <v>208</v>
      </c>
      <c r="Q6" s="205" t="s">
        <v>261</v>
      </c>
      <c r="R6" s="206" t="s">
        <v>261</v>
      </c>
      <c r="S6" s="120" t="s">
        <v>261</v>
      </c>
      <c r="T6" s="207" t="s">
        <v>261</v>
      </c>
      <c r="U6" s="208" t="s">
        <v>266</v>
      </c>
      <c r="V6" s="334" t="s">
        <v>266</v>
      </c>
      <c r="W6" s="332" t="s">
        <v>266</v>
      </c>
      <c r="X6" s="333" t="s">
        <v>266</v>
      </c>
    </row>
    <row r="7" spans="1:24" x14ac:dyDescent="0.3">
      <c r="A7" s="52" t="s">
        <v>43</v>
      </c>
      <c r="B7" s="52"/>
      <c r="C7" s="53" t="s">
        <v>188</v>
      </c>
      <c r="D7" s="54"/>
      <c r="E7" s="53"/>
      <c r="F7" s="82" t="s">
        <v>51</v>
      </c>
      <c r="G7" s="83" t="s">
        <v>51</v>
      </c>
      <c r="H7" s="84" t="s">
        <v>261</v>
      </c>
      <c r="I7" s="83" t="s">
        <v>261</v>
      </c>
      <c r="J7" s="83" t="s">
        <v>261</v>
      </c>
      <c r="K7" s="84" t="s">
        <v>261</v>
      </c>
      <c r="L7" s="83" t="s">
        <v>261</v>
      </c>
      <c r="M7" s="83" t="s">
        <v>261</v>
      </c>
      <c r="N7" s="84" t="s">
        <v>262</v>
      </c>
      <c r="O7" s="264" t="s">
        <v>261</v>
      </c>
      <c r="P7" s="143" t="s">
        <v>51</v>
      </c>
      <c r="Q7" s="211" t="s">
        <v>51</v>
      </c>
      <c r="R7" s="212" t="s">
        <v>87</v>
      </c>
      <c r="S7" s="213" t="s">
        <v>14</v>
      </c>
      <c r="T7" s="285" t="s">
        <v>93</v>
      </c>
      <c r="U7" s="214" t="s">
        <v>92</v>
      </c>
      <c r="V7" s="215" t="s">
        <v>48</v>
      </c>
      <c r="W7" s="290" t="s">
        <v>14</v>
      </c>
      <c r="X7" s="285" t="s">
        <v>93</v>
      </c>
    </row>
    <row r="8" spans="1:24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83" t="s">
        <v>319</v>
      </c>
      <c r="M8" s="83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291" t="s">
        <v>49</v>
      </c>
      <c r="X8" s="150" t="s">
        <v>4</v>
      </c>
    </row>
    <row r="9" spans="1:24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IF(E2=('Leg-9'!E2),"",("Fast-Cars-Out-First"))</f>
        <v>Fast-Cars-Out-First</v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261</v>
      </c>
      <c r="U9" s="293" t="s">
        <v>10</v>
      </c>
      <c r="V9" s="228" t="s">
        <v>72</v>
      </c>
      <c r="W9" s="331" t="s">
        <v>267</v>
      </c>
      <c r="X9" s="324" t="s">
        <v>268</v>
      </c>
    </row>
    <row r="10" spans="1:24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</row>
    <row r="11" spans="1:24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63" t="s">
        <v>95</v>
      </c>
      <c r="G11" s="464" t="s">
        <v>96</v>
      </c>
      <c r="H11" s="465" t="s">
        <v>4</v>
      </c>
      <c r="I11" s="297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300" t="s">
        <v>4</v>
      </c>
      <c r="O11" s="467" t="s">
        <v>98</v>
      </c>
      <c r="P11" s="454" t="s">
        <v>95</v>
      </c>
      <c r="Q11" s="455" t="s">
        <v>96</v>
      </c>
      <c r="R11" s="475" t="s">
        <v>10</v>
      </c>
      <c r="S11" s="457" t="s">
        <v>41</v>
      </c>
      <c r="T11" s="458" t="s">
        <v>98</v>
      </c>
      <c r="U11" s="473" t="s">
        <v>10</v>
      </c>
      <c r="V11" s="476" t="s">
        <v>95</v>
      </c>
      <c r="W11" s="477" t="s">
        <v>41</v>
      </c>
      <c r="X11" s="458" t="s">
        <v>98</v>
      </c>
    </row>
    <row r="12" spans="1:24" x14ac:dyDescent="0.3">
      <c r="A12" s="257" t="str">
        <f>IF(('Leg-12'!F12=""),"",('Leg-12'!F12))</f>
        <v/>
      </c>
      <c r="B12" s="60" t="str">
        <f>IF((A12=""),"",VLOOKUP(A12,'Car-Name'!$A$12:$B$44,2))</f>
        <v/>
      </c>
      <c r="C12" s="371"/>
      <c r="D12" s="60" t="str">
        <f>IF((A12=""),"",VLOOKUP(A12,'Car-Name'!$A$12:$C$44,3))</f>
        <v/>
      </c>
      <c r="E12" s="376"/>
      <c r="F12" s="379"/>
      <c r="G12" s="23" t="str">
        <f>IF((F12=""),"",(VLOOKUP(F12,'Car-Name'!$A$12:$B$44,2)))</f>
        <v/>
      </c>
      <c r="H12" s="382"/>
      <c r="I12" s="330" t="str">
        <f>IF((H12=""),"",(H12-(VLOOKUP(F12,'Leg-13'!$A$12:$C$44,3,FALSE))))</f>
        <v/>
      </c>
      <c r="J12" s="385"/>
      <c r="K12" s="26" t="str">
        <f>IF((J12="Slow"),(MAX($I$13:$I$45)),"")</f>
        <v/>
      </c>
      <c r="L12" s="382"/>
      <c r="M12" s="382"/>
      <c r="N12" s="330" t="str">
        <f>IF(G12="","",IF((J12="slow"),SUM(K12:M12),(SUM(I12,L12,M12))))</f>
        <v/>
      </c>
      <c r="O12" s="389"/>
      <c r="P12" s="143" t="str">
        <f>IF(F12="","",F12)</f>
        <v/>
      </c>
      <c r="Q12" s="317" t="e">
        <f>IF('Car-Name'!A12="","",VLOOKUP(F12,'Car-Name'!$A$12:$B$44,2))</f>
        <v>#N/A</v>
      </c>
      <c r="R12" s="149" t="str">
        <f t="shared" ref="R12:R28" si="0">IF(N12="",(""),(N12))</f>
        <v/>
      </c>
      <c r="S12" s="131" t="str">
        <f t="shared" ref="S12:S28" si="1">IF(R12="",(""),(O12/(R12*24)))</f>
        <v/>
      </c>
      <c r="T12" s="222" t="str">
        <f t="shared" ref="T12:T44" si="2">IF(R12="","",(RANK(R12,$R$12:$R$44,1)))</f>
        <v/>
      </c>
      <c r="U12" s="315" t="str">
        <f>IF(F12="",(""),((R12+(VLOOKUP(P12,'Leg-12'!$F$12:$U$44,16,FALSE)))))</f>
        <v/>
      </c>
      <c r="V12" s="16" t="str">
        <f>IF(F12="","",(O12+VLOOKUP('Leg-13'!F12,'Leg-12'!$F$12:$V$44,17,FALSE)))</f>
        <v/>
      </c>
      <c r="W12" s="219" t="str">
        <f>IF(P12="","",((O12+(VLOOKUP('Leg-13'!P12,'Leg-12'!$F$12:$V$44,17,FALSE)))/(U12*24)))</f>
        <v/>
      </c>
      <c r="X12" s="145" t="str">
        <f>IF(W12="","",(RANK(U12,$U$12:$U$44,1)))</f>
        <v/>
      </c>
    </row>
    <row r="13" spans="1:24" x14ac:dyDescent="0.3">
      <c r="A13" s="257" t="str">
        <f>IF(('Leg-12'!F13=""),"",('Leg-12'!F13))</f>
        <v/>
      </c>
      <c r="B13" s="256" t="str">
        <f>IF((A13=""),"",VLOOKUP(A13,'Car-Name'!$A$12:$B$44,2))</f>
        <v/>
      </c>
      <c r="C13" s="374"/>
      <c r="D13" s="256" t="str">
        <f>IF((A13=""),"",VLOOKUP(A13,'Car-Name'!$A$12:$C$44,3))</f>
        <v/>
      </c>
      <c r="E13" s="377"/>
      <c r="F13" s="380"/>
      <c r="G13" s="24" t="str">
        <f>IF((F13=""),"",(VLOOKUP(F13,'Car-Name'!$A$12:$B$44,2)))</f>
        <v/>
      </c>
      <c r="H13" s="383"/>
      <c r="I13" s="28" t="str">
        <f>IF((H13=""),"",(H13-(VLOOKUP(F13,'Leg-13'!$A$12:$C$44,3,FALSE))))</f>
        <v/>
      </c>
      <c r="J13" s="396"/>
      <c r="K13" s="28" t="str">
        <f>IF((J13="Slow"),(MAX($I$13:$I$45)),"")</f>
        <v/>
      </c>
      <c r="L13" s="383"/>
      <c r="M13" s="383"/>
      <c r="N13" s="330" t="str">
        <f t="shared" ref="N13:N44" si="3">IF(G13="","",IF((J13="slow"),SUM(K13:M13),(SUM(I13,L13,M13))))</f>
        <v/>
      </c>
      <c r="O13" s="390"/>
      <c r="P13" s="148" t="str">
        <f t="shared" ref="P13:P44" si="4">IF(F13="","",F13)</f>
        <v/>
      </c>
      <c r="Q13" s="302" t="e">
        <f>IF('Car-Name'!A13="","",VLOOKUP(F13,'Car-Name'!$A$12:$B$44,2))</f>
        <v>#N/A</v>
      </c>
      <c r="R13" s="149" t="str">
        <f t="shared" si="0"/>
        <v/>
      </c>
      <c r="S13" s="131" t="str">
        <f t="shared" si="1"/>
        <v/>
      </c>
      <c r="T13" s="222" t="str">
        <f t="shared" si="2"/>
        <v/>
      </c>
      <c r="U13" s="315" t="str">
        <f>IF(F13="",(""),((R13+(VLOOKUP(P13,'Leg-12'!$F$12:$U$44,16,FALSE)))))</f>
        <v/>
      </c>
      <c r="V13" s="16" t="str">
        <f>IF(F13="","",(O13+VLOOKUP('Leg-13'!F13,'Leg-12'!$F$12:$V$44,17,FALSE)))</f>
        <v/>
      </c>
      <c r="W13" s="219" t="str">
        <f>IF(P13="","",((O13+(VLOOKUP('Leg-13'!P13,'Leg-12'!$F$12:$V$44,17,FALSE)))/(U13*24)))</f>
        <v/>
      </c>
      <c r="X13" s="150" t="str">
        <f>IF(W13="","",(RANK(U13,$U$12:$U$44,1)))</f>
        <v/>
      </c>
    </row>
    <row r="14" spans="1:24" x14ac:dyDescent="0.3">
      <c r="A14" s="257" t="str">
        <f>IF(('Leg-12'!F14=""),"",('Leg-12'!F14))</f>
        <v/>
      </c>
      <c r="B14" s="256" t="str">
        <f>IF((A14=""),"",VLOOKUP(A14,'Car-Name'!$A$12:$B$44,2))</f>
        <v/>
      </c>
      <c r="C14" s="374"/>
      <c r="D14" s="256" t="str">
        <f>IF((A14=""),"",VLOOKUP(A14,'Car-Name'!$A$12:$C$44,3))</f>
        <v/>
      </c>
      <c r="E14" s="377"/>
      <c r="F14" s="380"/>
      <c r="G14" s="24" t="str">
        <f>IF((F14=""),"",(VLOOKUP(F14,'Car-Name'!$A$12:$B$44,2)))</f>
        <v/>
      </c>
      <c r="H14" s="383"/>
      <c r="I14" s="28" t="str">
        <f>IF((H14=""),"",(H14-(VLOOKUP(F14,'Leg-13'!$A$12:$C$44,3,FALSE))))</f>
        <v/>
      </c>
      <c r="J14" s="396"/>
      <c r="K14" s="28" t="str">
        <f t="shared" ref="K14:K44" si="5">IF((J14="Slow"),(MAX($I$13:$I$45)),"")</f>
        <v/>
      </c>
      <c r="L14" s="383"/>
      <c r="M14" s="383"/>
      <c r="N14" s="330" t="str">
        <f t="shared" si="3"/>
        <v/>
      </c>
      <c r="O14" s="390"/>
      <c r="P14" s="148" t="str">
        <f t="shared" si="4"/>
        <v/>
      </c>
      <c r="Q14" s="302" t="e">
        <f>IF('Car-Name'!A14="","",VLOOKUP(F14,'Car-Name'!$A$12:$B$44,2))</f>
        <v>#N/A</v>
      </c>
      <c r="R14" s="149" t="str">
        <f t="shared" si="0"/>
        <v/>
      </c>
      <c r="S14" s="131" t="str">
        <f t="shared" si="1"/>
        <v/>
      </c>
      <c r="T14" s="222" t="str">
        <f t="shared" si="2"/>
        <v/>
      </c>
      <c r="U14" s="315" t="str">
        <f>IF(F14="",(""),((R14+(VLOOKUP(P14,'Leg-12'!$F$12:$U$44,16,FALSE)))))</f>
        <v/>
      </c>
      <c r="V14" s="16" t="str">
        <f>IF(F14="","",(O14+VLOOKUP('Leg-13'!F14,'Leg-12'!$F$12:$V$44,17,FALSE)))</f>
        <v/>
      </c>
      <c r="W14" s="219" t="str">
        <f>IF(P14="","",((O14+(VLOOKUP('Leg-13'!P14,'Leg-12'!$F$12:$V$44,17,FALSE)))/(U14*24)))</f>
        <v/>
      </c>
      <c r="X14" s="150" t="str">
        <f t="shared" ref="X14:X44" si="6">IF(W14="","",(RANK(U14,$U$12:$U$44,1)))</f>
        <v/>
      </c>
    </row>
    <row r="15" spans="1:24" x14ac:dyDescent="0.3">
      <c r="A15" s="257" t="str">
        <f>IF(('Leg-12'!F15=""),"",('Leg-12'!F15))</f>
        <v/>
      </c>
      <c r="B15" s="256" t="str">
        <f>IF((A15=""),"",VLOOKUP(A15,'Car-Name'!$A$12:$B$44,2))</f>
        <v/>
      </c>
      <c r="C15" s="374"/>
      <c r="D15" s="256" t="str">
        <f>IF((A15=""),"",VLOOKUP(A15,'Car-Name'!$A$12:$C$44,3))</f>
        <v/>
      </c>
      <c r="E15" s="377"/>
      <c r="F15" s="380"/>
      <c r="G15" s="24" t="str">
        <f>IF((F15=""),"",(VLOOKUP(F15,'Car-Name'!$A$12:$B$44,2)))</f>
        <v/>
      </c>
      <c r="H15" s="383"/>
      <c r="I15" s="28" t="str">
        <f>IF((H15=""),"",(H15-(VLOOKUP(F15,'Leg-13'!$A$12:$C$44,3,FALSE))))</f>
        <v/>
      </c>
      <c r="J15" s="396"/>
      <c r="K15" s="28" t="str">
        <f t="shared" si="5"/>
        <v/>
      </c>
      <c r="L15" s="383"/>
      <c r="M15" s="383"/>
      <c r="N15" s="330" t="str">
        <f t="shared" si="3"/>
        <v/>
      </c>
      <c r="O15" s="390"/>
      <c r="P15" s="148" t="str">
        <f t="shared" si="4"/>
        <v/>
      </c>
      <c r="Q15" s="302" t="e">
        <f>IF('Car-Name'!A15="","",VLOOKUP(F15,'Car-Name'!$A$12:$B$44,2))</f>
        <v>#N/A</v>
      </c>
      <c r="R15" s="149" t="str">
        <f t="shared" si="0"/>
        <v/>
      </c>
      <c r="S15" s="131" t="str">
        <f t="shared" si="1"/>
        <v/>
      </c>
      <c r="T15" s="222" t="str">
        <f t="shared" si="2"/>
        <v/>
      </c>
      <c r="U15" s="315" t="str">
        <f>IF(F15="",(""),((R15+(VLOOKUP(P15,'Leg-12'!$F$12:$U$44,16,FALSE)))))</f>
        <v/>
      </c>
      <c r="V15" s="16" t="str">
        <f>IF(F15="","",(O15+VLOOKUP('Leg-13'!F15,'Leg-12'!$F$12:$V$44,17,FALSE)))</f>
        <v/>
      </c>
      <c r="W15" s="219" t="str">
        <f>IF(P15="","",((O15+(VLOOKUP('Leg-13'!P15,'Leg-12'!$F$12:$V$44,17,FALSE)))/(U15*24)))</f>
        <v/>
      </c>
      <c r="X15" s="150" t="str">
        <f t="shared" si="6"/>
        <v/>
      </c>
    </row>
    <row r="16" spans="1:24" x14ac:dyDescent="0.3">
      <c r="A16" s="257" t="str">
        <f>IF(('Leg-12'!F16=""),"",('Leg-12'!F16))</f>
        <v/>
      </c>
      <c r="B16" s="256" t="str">
        <f>IF((A16=""),"",VLOOKUP(A16,'Car-Name'!$A$12:$B$44,2))</f>
        <v/>
      </c>
      <c r="C16" s="374"/>
      <c r="D16" s="256" t="str">
        <f>IF((A16=""),"",VLOOKUP(A16,'Car-Name'!$A$12:$C$44,3))</f>
        <v/>
      </c>
      <c r="E16" s="377"/>
      <c r="F16" s="380"/>
      <c r="G16" s="24" t="str">
        <f>IF((F16=""),"",(VLOOKUP(F16,'Car-Name'!$A$12:$B$44,2)))</f>
        <v/>
      </c>
      <c r="H16" s="383"/>
      <c r="I16" s="28" t="str">
        <f>IF((H16=""),"",(H16-(VLOOKUP(F16,'Leg-13'!$A$12:$C$44,3,FALSE))))</f>
        <v/>
      </c>
      <c r="J16" s="396"/>
      <c r="K16" s="28" t="str">
        <f t="shared" si="5"/>
        <v/>
      </c>
      <c r="L16" s="383"/>
      <c r="M16" s="383"/>
      <c r="N16" s="330" t="str">
        <f t="shared" si="3"/>
        <v/>
      </c>
      <c r="O16" s="390"/>
      <c r="P16" s="148" t="str">
        <f t="shared" si="4"/>
        <v/>
      </c>
      <c r="Q16" s="302" t="e">
        <f>IF('Car-Name'!A16="","",VLOOKUP(F16,'Car-Name'!$A$12:$B$44,2))</f>
        <v>#N/A</v>
      </c>
      <c r="R16" s="149" t="str">
        <f t="shared" si="0"/>
        <v/>
      </c>
      <c r="S16" s="131" t="str">
        <f t="shared" si="1"/>
        <v/>
      </c>
      <c r="T16" s="222" t="str">
        <f t="shared" si="2"/>
        <v/>
      </c>
      <c r="U16" s="315" t="str">
        <f>IF(F16="",(""),((R16+(VLOOKUP(P16,'Leg-12'!$F$12:$U$44,16,FALSE)))))</f>
        <v/>
      </c>
      <c r="V16" s="16" t="str">
        <f>IF(F16="","",(O16+VLOOKUP('Leg-13'!F16,'Leg-12'!$F$12:$V$44,17,FALSE)))</f>
        <v/>
      </c>
      <c r="W16" s="219" t="str">
        <f>IF(P16="","",((O16+(VLOOKUP('Leg-13'!P16,'Leg-12'!$F$12:$V$44,17,FALSE)))/(U16*24)))</f>
        <v/>
      </c>
      <c r="X16" s="150" t="str">
        <f t="shared" si="6"/>
        <v/>
      </c>
    </row>
    <row r="17" spans="1:24" x14ac:dyDescent="0.3">
      <c r="A17" s="257" t="str">
        <f>IF(('Leg-12'!F17=""),"",('Leg-12'!F17))</f>
        <v/>
      </c>
      <c r="B17" s="256" t="str">
        <f>IF((A17=""),"",VLOOKUP(A17,'Car-Name'!$A$12:$B$44,2))</f>
        <v/>
      </c>
      <c r="C17" s="374"/>
      <c r="D17" s="256" t="str">
        <f>IF((A17=""),"",VLOOKUP(A17,'Car-Name'!$A$12:$C$44,3))</f>
        <v/>
      </c>
      <c r="E17" s="377"/>
      <c r="F17" s="380"/>
      <c r="G17" s="24" t="str">
        <f>IF((F17=""),"",(VLOOKUP(F17,'Car-Name'!$A$12:$B$44,2)))</f>
        <v/>
      </c>
      <c r="H17" s="383"/>
      <c r="I17" s="28" t="str">
        <f>IF((H17=""),"",(H17-(VLOOKUP(F17,'Leg-13'!$A$12:$C$44,3,FALSE))))</f>
        <v/>
      </c>
      <c r="J17" s="396"/>
      <c r="K17" s="28" t="str">
        <f t="shared" si="5"/>
        <v/>
      </c>
      <c r="L17" s="383"/>
      <c r="M17" s="383"/>
      <c r="N17" s="330" t="str">
        <f t="shared" si="3"/>
        <v/>
      </c>
      <c r="O17" s="390"/>
      <c r="P17" s="148" t="str">
        <f t="shared" si="4"/>
        <v/>
      </c>
      <c r="Q17" s="302" t="e">
        <f>IF('Car-Name'!A17="","",VLOOKUP(F17,'Car-Name'!$A$12:$B$44,2))</f>
        <v>#N/A</v>
      </c>
      <c r="R17" s="149" t="str">
        <f t="shared" si="0"/>
        <v/>
      </c>
      <c r="S17" s="131" t="str">
        <f t="shared" si="1"/>
        <v/>
      </c>
      <c r="T17" s="222" t="str">
        <f t="shared" si="2"/>
        <v/>
      </c>
      <c r="U17" s="315" t="str">
        <f>IF(F17="",(""),((R17+(VLOOKUP(P17,'Leg-12'!$F$12:$U$44,16,FALSE)))))</f>
        <v/>
      </c>
      <c r="V17" s="16" t="str">
        <f>IF(F17="","",(O17+VLOOKUP('Leg-13'!F17,'Leg-12'!$F$12:$V$44,17,FALSE)))</f>
        <v/>
      </c>
      <c r="W17" s="219" t="str">
        <f>IF(P17="","",((O17+(VLOOKUP('Leg-13'!P17,'Leg-12'!$F$12:$V$44,17,FALSE)))/(U17*24)))</f>
        <v/>
      </c>
      <c r="X17" s="150" t="str">
        <f t="shared" si="6"/>
        <v/>
      </c>
    </row>
    <row r="18" spans="1:24" x14ac:dyDescent="0.3">
      <c r="A18" s="257" t="str">
        <f>IF(('Leg-12'!F18=""),"",('Leg-12'!F18))</f>
        <v/>
      </c>
      <c r="B18" s="256" t="str">
        <f>IF((A18=""),"",VLOOKUP(A18,'Car-Name'!$A$12:$B$44,2))</f>
        <v/>
      </c>
      <c r="C18" s="374"/>
      <c r="D18" s="256" t="str">
        <f>IF((A18=""),"",VLOOKUP(A18,'Car-Name'!$A$12:$C$44,3))</f>
        <v/>
      </c>
      <c r="E18" s="377"/>
      <c r="F18" s="380"/>
      <c r="G18" s="24" t="str">
        <f>IF((F18=""),"",(VLOOKUP(F18,'Car-Name'!$A$12:$B$44,2)))</f>
        <v/>
      </c>
      <c r="H18" s="383"/>
      <c r="I18" s="28" t="str">
        <f>IF((H18=""),"",(H18-(VLOOKUP(F18,'Leg-13'!$A$12:$C$44,3,FALSE))))</f>
        <v/>
      </c>
      <c r="J18" s="396"/>
      <c r="K18" s="28" t="str">
        <f t="shared" si="5"/>
        <v/>
      </c>
      <c r="L18" s="383"/>
      <c r="M18" s="383"/>
      <c r="N18" s="330" t="str">
        <f t="shared" si="3"/>
        <v/>
      </c>
      <c r="O18" s="390"/>
      <c r="P18" s="148" t="str">
        <f t="shared" si="4"/>
        <v/>
      </c>
      <c r="Q18" s="302" t="e">
        <f>IF('Car-Name'!A18="","",VLOOKUP(F18,'Car-Name'!$A$12:$B$44,2))</f>
        <v>#N/A</v>
      </c>
      <c r="R18" s="149" t="str">
        <f t="shared" si="0"/>
        <v/>
      </c>
      <c r="S18" s="131" t="str">
        <f t="shared" si="1"/>
        <v/>
      </c>
      <c r="T18" s="222" t="str">
        <f t="shared" si="2"/>
        <v/>
      </c>
      <c r="U18" s="315" t="str">
        <f>IF(F18="",(""),((R18+(VLOOKUP(P18,'Leg-12'!$F$12:$U$44,16,FALSE)))))</f>
        <v/>
      </c>
      <c r="V18" s="16" t="str">
        <f>IF(F18="","",(O18+VLOOKUP('Leg-13'!F18,'Leg-12'!$F$12:$V$44,17,FALSE)))</f>
        <v/>
      </c>
      <c r="W18" s="219" t="str">
        <f>IF(P18="","",((O18+(VLOOKUP('Leg-13'!P18,'Leg-12'!$F$12:$V$44,17,FALSE)))/(U18*24)))</f>
        <v/>
      </c>
      <c r="X18" s="150" t="str">
        <f t="shared" si="6"/>
        <v/>
      </c>
    </row>
    <row r="19" spans="1:24" x14ac:dyDescent="0.3">
      <c r="A19" s="257" t="str">
        <f>IF(('Leg-12'!F19=""),"",('Leg-12'!F19))</f>
        <v/>
      </c>
      <c r="B19" s="256" t="str">
        <f>IF((A19=""),"",VLOOKUP(A19,'Car-Name'!$A$12:$B$44,2))</f>
        <v/>
      </c>
      <c r="C19" s="374"/>
      <c r="D19" s="256" t="str">
        <f>IF((A19=""),"",VLOOKUP(A19,'Car-Name'!$A$12:$C$44,3))</f>
        <v/>
      </c>
      <c r="E19" s="377"/>
      <c r="F19" s="380"/>
      <c r="G19" s="24" t="str">
        <f>IF((F19=""),"",(VLOOKUP(F19,'Car-Name'!$A$12:$B$44,2)))</f>
        <v/>
      </c>
      <c r="H19" s="383"/>
      <c r="I19" s="28" t="str">
        <f>IF((H19=""),"",(H19-(VLOOKUP(F19,'Leg-13'!$A$12:$C$44,3,FALSE))))</f>
        <v/>
      </c>
      <c r="J19" s="396"/>
      <c r="K19" s="28" t="str">
        <f t="shared" si="5"/>
        <v/>
      </c>
      <c r="L19" s="383"/>
      <c r="M19" s="383"/>
      <c r="N19" s="330" t="str">
        <f t="shared" si="3"/>
        <v/>
      </c>
      <c r="O19" s="390"/>
      <c r="P19" s="148" t="str">
        <f t="shared" si="4"/>
        <v/>
      </c>
      <c r="Q19" s="302" t="e">
        <f>IF('Car-Name'!A19="","",VLOOKUP(F19,'Car-Name'!$A$12:$B$44,2))</f>
        <v>#N/A</v>
      </c>
      <c r="R19" s="149" t="str">
        <f t="shared" si="0"/>
        <v/>
      </c>
      <c r="S19" s="131" t="str">
        <f t="shared" si="1"/>
        <v/>
      </c>
      <c r="T19" s="222" t="str">
        <f t="shared" si="2"/>
        <v/>
      </c>
      <c r="U19" s="315" t="str">
        <f>IF(F19="",(""),((R19+(VLOOKUP(P19,'Leg-12'!$F$12:$U$44,16,FALSE)))))</f>
        <v/>
      </c>
      <c r="V19" s="16" t="str">
        <f>IF(F19="","",(O19+VLOOKUP('Leg-13'!F19,'Leg-12'!$F$12:$V$44,17,FALSE)))</f>
        <v/>
      </c>
      <c r="W19" s="219" t="str">
        <f>IF(P19="","",((O19+(VLOOKUP('Leg-13'!P19,'Leg-12'!$F$12:$V$44,17,FALSE)))/(U19*24)))</f>
        <v/>
      </c>
      <c r="X19" s="150" t="str">
        <f t="shared" si="6"/>
        <v/>
      </c>
    </row>
    <row r="20" spans="1:24" x14ac:dyDescent="0.3">
      <c r="A20" s="257" t="str">
        <f>IF(('Leg-12'!F20=""),"",('Leg-12'!F20))</f>
        <v/>
      </c>
      <c r="B20" s="256" t="str">
        <f>IF((A20=""),"",VLOOKUP(A20,'Car-Name'!$A$12:$B$44,2))</f>
        <v/>
      </c>
      <c r="C20" s="374"/>
      <c r="D20" s="256" t="str">
        <f>IF((A20=""),"",VLOOKUP(A20,'Car-Name'!$A$12:$C$44,3))</f>
        <v/>
      </c>
      <c r="E20" s="377"/>
      <c r="F20" s="380"/>
      <c r="G20" s="24" t="str">
        <f>IF((F20=""),"",(VLOOKUP(F20,'Car-Name'!$A$12:$B$44,2)))</f>
        <v/>
      </c>
      <c r="H20" s="383"/>
      <c r="I20" s="28" t="str">
        <f>IF((H20=""),"",(H20-(VLOOKUP(F20,'Leg-13'!$A$12:$C$44,3,FALSE))))</f>
        <v/>
      </c>
      <c r="J20" s="396"/>
      <c r="K20" s="28" t="str">
        <f t="shared" si="5"/>
        <v/>
      </c>
      <c r="L20" s="383"/>
      <c r="M20" s="383"/>
      <c r="N20" s="330" t="str">
        <f t="shared" si="3"/>
        <v/>
      </c>
      <c r="O20" s="390"/>
      <c r="P20" s="148" t="str">
        <f t="shared" si="4"/>
        <v/>
      </c>
      <c r="Q20" s="302" t="e">
        <f>IF('Car-Name'!A20="","",VLOOKUP(F20,'Car-Name'!$A$12:$B$44,2))</f>
        <v>#N/A</v>
      </c>
      <c r="R20" s="149" t="str">
        <f t="shared" si="0"/>
        <v/>
      </c>
      <c r="S20" s="131" t="str">
        <f t="shared" si="1"/>
        <v/>
      </c>
      <c r="T20" s="222" t="str">
        <f t="shared" si="2"/>
        <v/>
      </c>
      <c r="U20" s="315" t="str">
        <f>IF(F20="",(""),((R20+(VLOOKUP(P20,'Leg-12'!$F$12:$U$44,16,FALSE)))))</f>
        <v/>
      </c>
      <c r="V20" s="16" t="str">
        <f>IF(F20="","",(O20+VLOOKUP('Leg-13'!F20,'Leg-12'!$F$12:$V$44,17,FALSE)))</f>
        <v/>
      </c>
      <c r="W20" s="219" t="str">
        <f>IF(P20="","",((O20+(VLOOKUP('Leg-13'!P20,'Leg-12'!$F$12:$V$44,17,FALSE)))/(U20*24)))</f>
        <v/>
      </c>
      <c r="X20" s="150" t="str">
        <f t="shared" si="6"/>
        <v/>
      </c>
    </row>
    <row r="21" spans="1:24" x14ac:dyDescent="0.3">
      <c r="A21" s="257" t="str">
        <f>IF(('Leg-12'!F21=""),"",('Leg-12'!F21))</f>
        <v/>
      </c>
      <c r="B21" s="256" t="str">
        <f>IF((A21=""),"",VLOOKUP(A21,'Car-Name'!$A$12:$B$44,2))</f>
        <v/>
      </c>
      <c r="C21" s="374"/>
      <c r="D21" s="256" t="str">
        <f>IF((A21=""),"",VLOOKUP(A21,'Car-Name'!$A$12:$C$44,3))</f>
        <v/>
      </c>
      <c r="E21" s="377"/>
      <c r="F21" s="380"/>
      <c r="G21" s="24" t="str">
        <f>IF((F21=""),"",(VLOOKUP(F21,'Car-Name'!$A$12:$B$44,2)))</f>
        <v/>
      </c>
      <c r="H21" s="383"/>
      <c r="I21" s="28" t="str">
        <f>IF((H21=""),"",(H21-(VLOOKUP(F21,'Leg-13'!$A$12:$C$44,3,FALSE))))</f>
        <v/>
      </c>
      <c r="J21" s="396"/>
      <c r="K21" s="28" t="str">
        <f t="shared" si="5"/>
        <v/>
      </c>
      <c r="L21" s="383"/>
      <c r="M21" s="383"/>
      <c r="N21" s="330" t="str">
        <f t="shared" si="3"/>
        <v/>
      </c>
      <c r="O21" s="390"/>
      <c r="P21" s="148" t="str">
        <f t="shared" si="4"/>
        <v/>
      </c>
      <c r="Q21" s="302" t="e">
        <f>IF('Car-Name'!A21="","",VLOOKUP(F21,'Car-Name'!$A$12:$B$44,2))</f>
        <v>#N/A</v>
      </c>
      <c r="R21" s="149" t="str">
        <f t="shared" si="0"/>
        <v/>
      </c>
      <c r="S21" s="131" t="str">
        <f t="shared" si="1"/>
        <v/>
      </c>
      <c r="T21" s="222" t="str">
        <f t="shared" si="2"/>
        <v/>
      </c>
      <c r="U21" s="315" t="str">
        <f>IF(F21="",(""),((R21+(VLOOKUP(P21,'Leg-12'!$F$12:$U$44,16,FALSE)))))</f>
        <v/>
      </c>
      <c r="V21" s="16" t="str">
        <f>IF(F21="","",(O21+VLOOKUP('Leg-13'!F21,'Leg-12'!$F$12:$V$44,17,FALSE)))</f>
        <v/>
      </c>
      <c r="W21" s="219" t="str">
        <f>IF(P21="","",((O21+(VLOOKUP('Leg-13'!P21,'Leg-12'!$F$12:$V$44,17,FALSE)))/(U21*24)))</f>
        <v/>
      </c>
      <c r="X21" s="150" t="str">
        <f t="shared" si="6"/>
        <v/>
      </c>
    </row>
    <row r="22" spans="1:24" x14ac:dyDescent="0.3">
      <c r="A22" s="257" t="str">
        <f>IF(('Leg-12'!F22=""),"",('Leg-12'!F22))</f>
        <v/>
      </c>
      <c r="B22" s="256" t="str">
        <f>IF((A22=""),"",VLOOKUP(A22,'Car-Name'!$A$12:$B$44,2))</f>
        <v/>
      </c>
      <c r="C22" s="374"/>
      <c r="D22" s="256" t="str">
        <f>IF((A22=""),"",VLOOKUP(A22,'Car-Name'!$A$12:$C$44,3))</f>
        <v/>
      </c>
      <c r="E22" s="377"/>
      <c r="F22" s="380"/>
      <c r="G22" s="24" t="str">
        <f>IF((F22=""),"",(VLOOKUP(F22,'Car-Name'!$A$12:$B$44,2)))</f>
        <v/>
      </c>
      <c r="H22" s="383"/>
      <c r="I22" s="28" t="str">
        <f>IF((H22=""),"",(H22-(VLOOKUP(F22,'Leg-13'!$A$12:$C$44,3,FALSE))))</f>
        <v/>
      </c>
      <c r="J22" s="396"/>
      <c r="K22" s="28" t="str">
        <f t="shared" si="5"/>
        <v/>
      </c>
      <c r="L22" s="383"/>
      <c r="M22" s="383"/>
      <c r="N22" s="330" t="str">
        <f t="shared" si="3"/>
        <v/>
      </c>
      <c r="O22" s="390"/>
      <c r="P22" s="148" t="str">
        <f t="shared" si="4"/>
        <v/>
      </c>
      <c r="Q22" s="302" t="e">
        <f>IF('Car-Name'!A22="","",VLOOKUP(F22,'Car-Name'!$A$12:$B$44,2))</f>
        <v>#N/A</v>
      </c>
      <c r="R22" s="149" t="str">
        <f t="shared" si="0"/>
        <v/>
      </c>
      <c r="S22" s="131" t="str">
        <f t="shared" si="1"/>
        <v/>
      </c>
      <c r="T22" s="222" t="str">
        <f t="shared" si="2"/>
        <v/>
      </c>
      <c r="U22" s="315" t="str">
        <f>IF(F22="",(""),((R22+(VLOOKUP(P22,'Leg-12'!$F$12:$U$44,16,FALSE)))))</f>
        <v/>
      </c>
      <c r="V22" s="16" t="str">
        <f>IF(F22="","",(O22+VLOOKUP('Leg-13'!F22,'Leg-12'!$F$12:$V$44,17,FALSE)))</f>
        <v/>
      </c>
      <c r="W22" s="219" t="str">
        <f>IF(P22="","",((O22+(VLOOKUP('Leg-13'!P22,'Leg-12'!$F$12:$V$44,17,FALSE)))/(U22*24)))</f>
        <v/>
      </c>
      <c r="X22" s="150" t="str">
        <f t="shared" si="6"/>
        <v/>
      </c>
    </row>
    <row r="23" spans="1:24" x14ac:dyDescent="0.3">
      <c r="A23" s="257" t="str">
        <f>IF(('Leg-12'!F23=""),"",('Leg-12'!F23))</f>
        <v/>
      </c>
      <c r="B23" s="256" t="str">
        <f>IF((A23=""),"",VLOOKUP(A23,'Car-Name'!$A$12:$B$44,2))</f>
        <v/>
      </c>
      <c r="C23" s="374"/>
      <c r="D23" s="256" t="str">
        <f>IF((A23=""),"",VLOOKUP(A23,'Car-Name'!$A$12:$C$44,3))</f>
        <v/>
      </c>
      <c r="E23" s="377"/>
      <c r="F23" s="380"/>
      <c r="G23" s="24" t="str">
        <f>IF((F23=""),"",(VLOOKUP(F23,'Car-Name'!$A$12:$B$44,2)))</f>
        <v/>
      </c>
      <c r="H23" s="383"/>
      <c r="I23" s="28" t="str">
        <f>IF((H23=""),"",(H23-(VLOOKUP(F23,'Leg-13'!$A$12:$C$44,3,FALSE))))</f>
        <v/>
      </c>
      <c r="J23" s="396"/>
      <c r="K23" s="28" t="str">
        <f t="shared" si="5"/>
        <v/>
      </c>
      <c r="L23" s="383"/>
      <c r="M23" s="383"/>
      <c r="N23" s="330" t="str">
        <f t="shared" si="3"/>
        <v/>
      </c>
      <c r="O23" s="390"/>
      <c r="P23" s="148" t="str">
        <f t="shared" si="4"/>
        <v/>
      </c>
      <c r="Q23" s="302" t="e">
        <f>IF('Car-Name'!A23="","",VLOOKUP(F23,'Car-Name'!$A$12:$B$44,2))</f>
        <v>#N/A</v>
      </c>
      <c r="R23" s="149" t="str">
        <f t="shared" si="0"/>
        <v/>
      </c>
      <c r="S23" s="131" t="str">
        <f t="shared" si="1"/>
        <v/>
      </c>
      <c r="T23" s="222" t="str">
        <f t="shared" si="2"/>
        <v/>
      </c>
      <c r="U23" s="315" t="str">
        <f>IF(F23="",(""),((R23+(VLOOKUP(P23,'Leg-12'!$F$12:$U$44,16,FALSE)))))</f>
        <v/>
      </c>
      <c r="V23" s="16" t="str">
        <f>IF(F23="","",(O23+VLOOKUP('Leg-13'!F23,'Leg-12'!$F$12:$V$44,17,FALSE)))</f>
        <v/>
      </c>
      <c r="W23" s="219" t="str">
        <f>IF(P23="","",((O23+(VLOOKUP('Leg-13'!P23,'Leg-12'!$F$12:$V$44,17,FALSE)))/(U23*24)))</f>
        <v/>
      </c>
      <c r="X23" s="150" t="str">
        <f t="shared" si="6"/>
        <v/>
      </c>
    </row>
    <row r="24" spans="1:24" x14ac:dyDescent="0.3">
      <c r="A24" s="257" t="str">
        <f>IF(('Leg-12'!F24=""),"",('Leg-12'!F24))</f>
        <v/>
      </c>
      <c r="B24" s="256" t="str">
        <f>IF((A24=""),"",VLOOKUP(A24,'Car-Name'!$A$12:$B$44,2))</f>
        <v/>
      </c>
      <c r="C24" s="374"/>
      <c r="D24" s="256" t="str">
        <f>IF((A24=""),"",VLOOKUP(A24,'Car-Name'!$A$12:$C$44,3))</f>
        <v/>
      </c>
      <c r="E24" s="377"/>
      <c r="F24" s="380"/>
      <c r="G24" s="24" t="str">
        <f>IF((F24=""),"",(VLOOKUP(F24,'Car-Name'!$A$12:$B$44,2)))</f>
        <v/>
      </c>
      <c r="H24" s="383"/>
      <c r="I24" s="28" t="str">
        <f>IF((H24=""),"",(H24-(VLOOKUP(F24,'Leg-13'!$A$12:$C$44,3,FALSE))))</f>
        <v/>
      </c>
      <c r="J24" s="396"/>
      <c r="K24" s="28" t="str">
        <f t="shared" si="5"/>
        <v/>
      </c>
      <c r="L24" s="383"/>
      <c r="M24" s="383"/>
      <c r="N24" s="330" t="str">
        <f t="shared" si="3"/>
        <v/>
      </c>
      <c r="O24" s="390"/>
      <c r="P24" s="148" t="str">
        <f t="shared" si="4"/>
        <v/>
      </c>
      <c r="Q24" s="302" t="e">
        <f>IF('Car-Name'!A24="","",VLOOKUP(F24,'Car-Name'!$A$12:$B$44,2))</f>
        <v>#N/A</v>
      </c>
      <c r="R24" s="149" t="str">
        <f t="shared" si="0"/>
        <v/>
      </c>
      <c r="S24" s="131" t="str">
        <f t="shared" si="1"/>
        <v/>
      </c>
      <c r="T24" s="222" t="str">
        <f t="shared" si="2"/>
        <v/>
      </c>
      <c r="U24" s="315" t="str">
        <f>IF(F24="",(""),((R24+(VLOOKUP(P24,'Leg-12'!$F$12:$U$44,16,FALSE)))))</f>
        <v/>
      </c>
      <c r="V24" s="16" t="str">
        <f>IF(F24="","",(O24+VLOOKUP('Leg-13'!F24,'Leg-12'!$F$12:$V$44,17,FALSE)))</f>
        <v/>
      </c>
      <c r="W24" s="219" t="str">
        <f>IF(P24="","",((O24+(VLOOKUP('Leg-13'!P24,'Leg-12'!$F$12:$V$44,17,FALSE)))/(U24*24)))</f>
        <v/>
      </c>
      <c r="X24" s="150" t="str">
        <f t="shared" si="6"/>
        <v/>
      </c>
    </row>
    <row r="25" spans="1:24" x14ac:dyDescent="0.3">
      <c r="A25" s="257" t="str">
        <f>IF(('Leg-12'!F25=""),"",('Leg-12'!F25))</f>
        <v/>
      </c>
      <c r="B25" s="256" t="str">
        <f>IF((A25=""),"",VLOOKUP(A25,'Car-Name'!$A$12:$B$44,2))</f>
        <v/>
      </c>
      <c r="C25" s="374"/>
      <c r="D25" s="256" t="str">
        <f>IF((A25=""),"",VLOOKUP(A25,'Car-Name'!$A$12:$C$44,3))</f>
        <v/>
      </c>
      <c r="E25" s="377"/>
      <c r="F25" s="380"/>
      <c r="G25" s="24" t="str">
        <f>IF((F25=""),"",(VLOOKUP(F25,'Car-Name'!$A$12:$B$44,2)))</f>
        <v/>
      </c>
      <c r="H25" s="383"/>
      <c r="I25" s="28" t="str">
        <f>IF((H25=""),"",(H25-(VLOOKUP(F25,'Leg-13'!$A$12:$C$44,3,FALSE))))</f>
        <v/>
      </c>
      <c r="J25" s="396"/>
      <c r="K25" s="28" t="str">
        <f t="shared" si="5"/>
        <v/>
      </c>
      <c r="L25" s="383"/>
      <c r="M25" s="383"/>
      <c r="N25" s="330" t="str">
        <f t="shared" si="3"/>
        <v/>
      </c>
      <c r="O25" s="390"/>
      <c r="P25" s="148" t="str">
        <f t="shared" si="4"/>
        <v/>
      </c>
      <c r="Q25" s="302" t="e">
        <f>IF('Car-Name'!A25="","",VLOOKUP(F25,'Car-Name'!$A$12:$B$44,2))</f>
        <v>#N/A</v>
      </c>
      <c r="R25" s="149" t="str">
        <f t="shared" si="0"/>
        <v/>
      </c>
      <c r="S25" s="131" t="str">
        <f t="shared" si="1"/>
        <v/>
      </c>
      <c r="T25" s="222" t="str">
        <f t="shared" si="2"/>
        <v/>
      </c>
      <c r="U25" s="315" t="str">
        <f>IF(F25="",(""),((R25+(VLOOKUP(P25,'Leg-12'!$F$12:$U$44,16,FALSE)))))</f>
        <v/>
      </c>
      <c r="V25" s="16" t="str">
        <f>IF(F25="","",(O25+VLOOKUP('Leg-13'!F25,'Leg-12'!$F$12:$V$44,17,FALSE)))</f>
        <v/>
      </c>
      <c r="W25" s="219" t="str">
        <f>IF(P25="","",((O25+(VLOOKUP('Leg-13'!P25,'Leg-12'!$F$12:$V$44,17,FALSE)))/(U25*24)))</f>
        <v/>
      </c>
      <c r="X25" s="150" t="str">
        <f t="shared" si="6"/>
        <v/>
      </c>
    </row>
    <row r="26" spans="1:24" x14ac:dyDescent="0.3">
      <c r="A26" s="257" t="str">
        <f>IF(('Leg-12'!F26=""),"",('Leg-12'!F26))</f>
        <v/>
      </c>
      <c r="B26" s="256" t="str">
        <f>IF((A26=""),"",VLOOKUP(A26,'Car-Name'!$A$12:$B$44,2))</f>
        <v/>
      </c>
      <c r="C26" s="374"/>
      <c r="D26" s="256" t="str">
        <f>IF((A26=""),"",VLOOKUP(A26,'Car-Name'!$A$12:$C$44,3))</f>
        <v/>
      </c>
      <c r="E26" s="377"/>
      <c r="F26" s="380"/>
      <c r="G26" s="24" t="str">
        <f>IF((F26=""),"",(VLOOKUP(F26,'Car-Name'!$A$12:$B$44,2)))</f>
        <v/>
      </c>
      <c r="H26" s="383"/>
      <c r="I26" s="28" t="str">
        <f>IF((H26=""),"",(H26-(VLOOKUP(F26,'Leg-13'!$A$12:$C$44,3,FALSE))))</f>
        <v/>
      </c>
      <c r="J26" s="396"/>
      <c r="K26" s="28" t="str">
        <f t="shared" si="5"/>
        <v/>
      </c>
      <c r="L26" s="383"/>
      <c r="M26" s="383"/>
      <c r="N26" s="330" t="str">
        <f t="shared" si="3"/>
        <v/>
      </c>
      <c r="O26" s="390"/>
      <c r="P26" s="148" t="str">
        <f t="shared" si="4"/>
        <v/>
      </c>
      <c r="Q26" s="302" t="e">
        <f>IF('Car-Name'!A26="","",VLOOKUP(F26,'Car-Name'!$A$12:$B$44,2))</f>
        <v>#N/A</v>
      </c>
      <c r="R26" s="149" t="str">
        <f t="shared" si="0"/>
        <v/>
      </c>
      <c r="S26" s="131" t="str">
        <f t="shared" si="1"/>
        <v/>
      </c>
      <c r="T26" s="222" t="str">
        <f t="shared" si="2"/>
        <v/>
      </c>
      <c r="U26" s="315" t="str">
        <f>IF(F26="",(""),((R26+(VLOOKUP(P26,'Leg-12'!$F$12:$U$44,16,FALSE)))))</f>
        <v/>
      </c>
      <c r="V26" s="16" t="str">
        <f>IF(F26="","",(O26+VLOOKUP('Leg-13'!F26,'Leg-12'!$F$12:$V$44,17,FALSE)))</f>
        <v/>
      </c>
      <c r="W26" s="219" t="str">
        <f>IF(P26="","",((O26+(VLOOKUP('Leg-13'!P26,'Leg-12'!$F$12:$V$44,17,FALSE)))/(U26*24)))</f>
        <v/>
      </c>
      <c r="X26" s="150" t="str">
        <f t="shared" si="6"/>
        <v/>
      </c>
    </row>
    <row r="27" spans="1:24" x14ac:dyDescent="0.3">
      <c r="A27" s="257" t="str">
        <f>IF(('Leg-12'!F27=""),"",('Leg-12'!F27))</f>
        <v/>
      </c>
      <c r="B27" s="256" t="str">
        <f>IF((A27=""),"",VLOOKUP(A27,'Car-Name'!$A$12:$B$44,2))</f>
        <v/>
      </c>
      <c r="C27" s="374"/>
      <c r="D27" s="256" t="str">
        <f>IF((A27=""),"",VLOOKUP(A27,'Car-Name'!$A$12:$C$44,3))</f>
        <v/>
      </c>
      <c r="E27" s="377"/>
      <c r="F27" s="380"/>
      <c r="G27" s="24" t="str">
        <f>IF((F27=""),"",(VLOOKUP(F27,'Car-Name'!$A$12:$B$44,2)))</f>
        <v/>
      </c>
      <c r="H27" s="383"/>
      <c r="I27" s="28" t="str">
        <f>IF((H27=""),"",(H27-(VLOOKUP(F27,'Leg-13'!$A$12:$C$44,3,FALSE))))</f>
        <v/>
      </c>
      <c r="J27" s="396"/>
      <c r="K27" s="28" t="str">
        <f t="shared" si="5"/>
        <v/>
      </c>
      <c r="L27" s="383"/>
      <c r="M27" s="383"/>
      <c r="N27" s="330" t="str">
        <f t="shared" si="3"/>
        <v/>
      </c>
      <c r="O27" s="390"/>
      <c r="P27" s="148" t="str">
        <f t="shared" si="4"/>
        <v/>
      </c>
      <c r="Q27" s="302" t="e">
        <f>IF('Car-Name'!A27="","",VLOOKUP(F27,'Car-Name'!$A$12:$B$44,2))</f>
        <v>#N/A</v>
      </c>
      <c r="R27" s="149" t="str">
        <f t="shared" si="0"/>
        <v/>
      </c>
      <c r="S27" s="131" t="str">
        <f t="shared" si="1"/>
        <v/>
      </c>
      <c r="T27" s="222" t="str">
        <f t="shared" si="2"/>
        <v/>
      </c>
      <c r="U27" s="315" t="str">
        <f>IF(F27="",(""),((R27+(VLOOKUP(P27,'Leg-12'!$F$12:$U$44,16,FALSE)))))</f>
        <v/>
      </c>
      <c r="V27" s="16" t="str">
        <f>IF(F27="","",(O27+VLOOKUP('Leg-13'!F27,'Leg-12'!$F$12:$V$44,17,FALSE)))</f>
        <v/>
      </c>
      <c r="W27" s="219" t="str">
        <f>IF(P27="","",((O27+(VLOOKUP('Leg-13'!P27,'Leg-12'!$F$12:$V$44,17,FALSE)))/(U27*24)))</f>
        <v/>
      </c>
      <c r="X27" s="150" t="str">
        <f t="shared" si="6"/>
        <v/>
      </c>
    </row>
    <row r="28" spans="1:24" x14ac:dyDescent="0.3">
      <c r="A28" s="257" t="str">
        <f>IF(('Leg-12'!F28=""),"",('Leg-12'!F28))</f>
        <v/>
      </c>
      <c r="B28" s="256" t="str">
        <f>IF((A28=""),"",VLOOKUP(A28,'Car-Name'!$A$12:$B$44,2))</f>
        <v/>
      </c>
      <c r="C28" s="374"/>
      <c r="D28" s="256" t="str">
        <f>IF((A28=""),"",VLOOKUP(A28,'Car-Name'!$A$12:$C$44,3))</f>
        <v/>
      </c>
      <c r="E28" s="377"/>
      <c r="F28" s="380"/>
      <c r="G28" s="24" t="str">
        <f>IF((F28=""),"",(VLOOKUP(F28,'Car-Name'!$A$12:$B$44,2)))</f>
        <v/>
      </c>
      <c r="H28" s="383"/>
      <c r="I28" s="28" t="str">
        <f>IF((H28=""),"",(H28-(VLOOKUP(F28,'Leg-13'!$A$12:$C$44,3,FALSE))))</f>
        <v/>
      </c>
      <c r="J28" s="396"/>
      <c r="K28" s="28" t="str">
        <f t="shared" si="5"/>
        <v/>
      </c>
      <c r="L28" s="383"/>
      <c r="M28" s="383"/>
      <c r="N28" s="330" t="str">
        <f t="shared" si="3"/>
        <v/>
      </c>
      <c r="O28" s="390"/>
      <c r="P28" s="148" t="str">
        <f t="shared" si="4"/>
        <v/>
      </c>
      <c r="Q28" s="302" t="e">
        <f>IF('Car-Name'!A28="","",VLOOKUP(F28,'Car-Name'!$A$12:$B$44,2))</f>
        <v>#N/A</v>
      </c>
      <c r="R28" s="149" t="str">
        <f t="shared" si="0"/>
        <v/>
      </c>
      <c r="S28" s="131" t="str">
        <f t="shared" si="1"/>
        <v/>
      </c>
      <c r="T28" s="222" t="str">
        <f t="shared" si="2"/>
        <v/>
      </c>
      <c r="U28" s="315" t="str">
        <f>IF(F28="",(""),((R28+(VLOOKUP(P28,'Leg-12'!$F$12:$U$44,16,FALSE)))))</f>
        <v/>
      </c>
      <c r="V28" s="16" t="str">
        <f>IF(F28="","",(O28+VLOOKUP('Leg-13'!F28,'Leg-12'!$F$12:$V$44,17,FALSE)))</f>
        <v/>
      </c>
      <c r="W28" s="219" t="str">
        <f>IF(P28="","",((O28+(VLOOKUP('Leg-13'!P28,'Leg-12'!$F$12:$V$44,17,FALSE)))/(U28*24)))</f>
        <v/>
      </c>
      <c r="X28" s="150" t="str">
        <f t="shared" si="6"/>
        <v/>
      </c>
    </row>
    <row r="29" spans="1:24" x14ac:dyDescent="0.3">
      <c r="A29" s="257" t="str">
        <f>IF(('Leg-12'!F29=""),"",('Leg-12'!F29))</f>
        <v/>
      </c>
      <c r="B29" s="256" t="str">
        <f>IF((A29=""),"",VLOOKUP(A29,'Car-Name'!$A$12:$B$44,2))</f>
        <v/>
      </c>
      <c r="C29" s="374"/>
      <c r="D29" s="256" t="str">
        <f>IF((A29=""),"",VLOOKUP(A29,'Car-Name'!$A$12:$C$44,3))</f>
        <v/>
      </c>
      <c r="E29" s="377"/>
      <c r="F29" s="380"/>
      <c r="G29" s="24" t="str">
        <f>IF((F29=""),"",(VLOOKUP(F29,'Car-Name'!$A$12:$B$44,2)))</f>
        <v/>
      </c>
      <c r="H29" s="383"/>
      <c r="I29" s="28" t="str">
        <f>IF((H29=""),"",(H29-(VLOOKUP(F29,'Leg-13'!$A$12:$C$44,3,FALSE))))</f>
        <v/>
      </c>
      <c r="J29" s="396"/>
      <c r="K29" s="28" t="str">
        <f t="shared" si="5"/>
        <v/>
      </c>
      <c r="L29" s="383"/>
      <c r="M29" s="383"/>
      <c r="N29" s="330" t="str">
        <f t="shared" si="3"/>
        <v/>
      </c>
      <c r="O29" s="390"/>
      <c r="P29" s="148" t="str">
        <f t="shared" si="4"/>
        <v/>
      </c>
      <c r="Q29" s="302" t="e">
        <f>IF('Car-Name'!A29="","",VLOOKUP(F29,'Car-Name'!$A$12:$B$44,2))</f>
        <v>#N/A</v>
      </c>
      <c r="R29" s="149" t="str">
        <f>IF(N29="",(""),(N29))</f>
        <v/>
      </c>
      <c r="S29" s="131" t="str">
        <f>IF(R29="",(""),(O29/(R29*24)))</f>
        <v/>
      </c>
      <c r="T29" s="222" t="str">
        <f t="shared" si="2"/>
        <v/>
      </c>
      <c r="U29" s="315" t="str">
        <f>IF(F29="",(""),((R29+(VLOOKUP(P29,'Leg-12'!$F$12:$U$44,16,FALSE)))))</f>
        <v/>
      </c>
      <c r="V29" s="16" t="str">
        <f>IF(F29="","",(O29+VLOOKUP('Leg-13'!F29,'Leg-12'!$F$12:$V$44,17,FALSE)))</f>
        <v/>
      </c>
      <c r="W29" s="219" t="str">
        <f>IF(P29="","",((O29+(VLOOKUP('Leg-13'!P29,'Leg-12'!$F$12:$V$44,17,FALSE)))/(U29*24)))</f>
        <v/>
      </c>
      <c r="X29" s="150" t="str">
        <f t="shared" si="6"/>
        <v/>
      </c>
    </row>
    <row r="30" spans="1:24" x14ac:dyDescent="0.3">
      <c r="A30" s="257" t="str">
        <f>IF(('Leg-12'!F30=""),"",('Leg-12'!F30))</f>
        <v/>
      </c>
      <c r="B30" s="256" t="str">
        <f>IF((A30=""),"",VLOOKUP(A30,'Car-Name'!$A$12:$B$44,2))</f>
        <v/>
      </c>
      <c r="C30" s="374"/>
      <c r="D30" s="256" t="str">
        <f>IF((A30=""),"",VLOOKUP(A30,'Car-Name'!$A$12:$C$44,3))</f>
        <v/>
      </c>
      <c r="E30" s="377"/>
      <c r="F30" s="380"/>
      <c r="G30" s="24" t="str">
        <f>IF((F30=""),"",(VLOOKUP(F30,'Car-Name'!$A$12:$B$44,2)))</f>
        <v/>
      </c>
      <c r="H30" s="383"/>
      <c r="I30" s="28" t="str">
        <f>IF((H30=""),"",(H30-(VLOOKUP(F30,'Leg-13'!$A$12:$C$44,3,FALSE))))</f>
        <v/>
      </c>
      <c r="J30" s="396"/>
      <c r="K30" s="28" t="str">
        <f t="shared" si="5"/>
        <v/>
      </c>
      <c r="L30" s="383"/>
      <c r="M30" s="383"/>
      <c r="N30" s="330" t="str">
        <f t="shared" si="3"/>
        <v/>
      </c>
      <c r="O30" s="390"/>
      <c r="P30" s="148" t="str">
        <f t="shared" si="4"/>
        <v/>
      </c>
      <c r="Q30" s="302" t="e">
        <f>IF('Car-Name'!A30="","",VLOOKUP(F30,'Car-Name'!$A$12:$B$44,2))</f>
        <v>#N/A</v>
      </c>
      <c r="R30" s="149" t="str">
        <f t="shared" ref="R30:R44" si="7">IF(N30="",(""),(N30))</f>
        <v/>
      </c>
      <c r="S30" s="131" t="str">
        <f t="shared" ref="S30:S44" si="8">IF(R30="",(""),(O30/(R30*24)))</f>
        <v/>
      </c>
      <c r="T30" s="222" t="str">
        <f t="shared" si="2"/>
        <v/>
      </c>
      <c r="U30" s="315" t="str">
        <f>IF(F30="",(""),((R30+(VLOOKUP(P30,'Leg-12'!$F$12:$U$44,16,FALSE)))))</f>
        <v/>
      </c>
      <c r="V30" s="16" t="str">
        <f>IF(F30="","",(O30+VLOOKUP('Leg-13'!F30,'Leg-12'!$F$12:$V$44,17,FALSE)))</f>
        <v/>
      </c>
      <c r="W30" s="219" t="str">
        <f>IF(P30="","",((O30+(VLOOKUP('Leg-13'!P30,'Leg-12'!$F$12:$V$44,17,FALSE)))/(U30*24)))</f>
        <v/>
      </c>
      <c r="X30" s="150" t="str">
        <f t="shared" si="6"/>
        <v/>
      </c>
    </row>
    <row r="31" spans="1:24" x14ac:dyDescent="0.3">
      <c r="A31" s="257" t="str">
        <f>IF(('Leg-12'!F31=""),"",('Leg-12'!F31))</f>
        <v/>
      </c>
      <c r="B31" s="256" t="str">
        <f>IF((A31=""),"",VLOOKUP(A31,'Car-Name'!$A$12:$B$44,2))</f>
        <v/>
      </c>
      <c r="C31" s="374"/>
      <c r="D31" s="256" t="str">
        <f>IF((A31=""),"",VLOOKUP(A31,'Car-Name'!$A$12:$C$44,3))</f>
        <v/>
      </c>
      <c r="E31" s="377"/>
      <c r="F31" s="380"/>
      <c r="G31" s="24" t="str">
        <f>IF((F31=""),"",(VLOOKUP(F31,'Car-Name'!$A$12:$B$44,2)))</f>
        <v/>
      </c>
      <c r="H31" s="383"/>
      <c r="I31" s="28" t="str">
        <f>IF((H31=""),"",(H31-(VLOOKUP(F31,'Leg-13'!$A$12:$C$44,3,FALSE))))</f>
        <v/>
      </c>
      <c r="J31" s="396"/>
      <c r="K31" s="28" t="str">
        <f t="shared" si="5"/>
        <v/>
      </c>
      <c r="L31" s="383"/>
      <c r="M31" s="383"/>
      <c r="N31" s="330" t="str">
        <f t="shared" si="3"/>
        <v/>
      </c>
      <c r="O31" s="390"/>
      <c r="P31" s="148" t="str">
        <f t="shared" si="4"/>
        <v/>
      </c>
      <c r="Q31" s="302" t="e">
        <f>IF('Car-Name'!A31="","",VLOOKUP(F31,'Car-Name'!$A$12:$B$44,2))</f>
        <v>#N/A</v>
      </c>
      <c r="R31" s="149" t="str">
        <f t="shared" si="7"/>
        <v/>
      </c>
      <c r="S31" s="131" t="str">
        <f t="shared" si="8"/>
        <v/>
      </c>
      <c r="T31" s="222" t="str">
        <f t="shared" si="2"/>
        <v/>
      </c>
      <c r="U31" s="315" t="str">
        <f>IF(F31="",(""),((R31+(VLOOKUP(P31,'Leg-12'!$F$12:$U$44,16,FALSE)))))</f>
        <v/>
      </c>
      <c r="V31" s="16" t="str">
        <f>IF(F31="","",(O31+VLOOKUP('Leg-13'!F31,'Leg-12'!$F$12:$V$44,17,FALSE)))</f>
        <v/>
      </c>
      <c r="W31" s="219" t="str">
        <f>IF(P31="","",((O31+(VLOOKUP('Leg-13'!P31,'Leg-12'!$F$12:$V$44,17,FALSE)))/(U31*24)))</f>
        <v/>
      </c>
      <c r="X31" s="150" t="str">
        <f t="shared" si="6"/>
        <v/>
      </c>
    </row>
    <row r="32" spans="1:24" x14ac:dyDescent="0.3">
      <c r="A32" s="257" t="str">
        <f>IF(('Leg-12'!F32=""),"",('Leg-12'!F32))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IF((H32=""),"",(H32-(VLOOKUP(F32,'Leg-13'!$A$12:$C$44,3,FALSE))))</f>
        <v/>
      </c>
      <c r="J32" s="396"/>
      <c r="K32" s="28" t="str">
        <f t="shared" si="5"/>
        <v/>
      </c>
      <c r="L32" s="383"/>
      <c r="M32" s="383"/>
      <c r="N32" s="330" t="str">
        <f t="shared" si="3"/>
        <v/>
      </c>
      <c r="O32" s="390"/>
      <c r="P32" s="148" t="str">
        <f t="shared" si="4"/>
        <v/>
      </c>
      <c r="Q32" s="302" t="e">
        <f>IF('Car-Name'!A32="","",VLOOKUP(F32,'Car-Name'!$A$12:$B$44,2))</f>
        <v>#N/A</v>
      </c>
      <c r="R32" s="149" t="str">
        <f t="shared" si="7"/>
        <v/>
      </c>
      <c r="S32" s="131" t="str">
        <f t="shared" si="8"/>
        <v/>
      </c>
      <c r="T32" s="222" t="str">
        <f t="shared" si="2"/>
        <v/>
      </c>
      <c r="U32" s="315" t="str">
        <f>IF(F32="",(""),((R32+(VLOOKUP(P32,'Leg-12'!$F$12:$U$44,16,FALSE)))))</f>
        <v/>
      </c>
      <c r="V32" s="16" t="str">
        <f>IF(F32="","",(O32+VLOOKUP('Leg-13'!F32,'Leg-12'!$F$12:$V$44,17,FALSE)))</f>
        <v/>
      </c>
      <c r="W32" s="219" t="str">
        <f>IF(P32="","",((O32+(VLOOKUP('Leg-13'!P32,'Leg-12'!$F$12:$V$44,17,FALSE)))/(U32*24)))</f>
        <v/>
      </c>
      <c r="X32" s="150" t="str">
        <f t="shared" si="6"/>
        <v/>
      </c>
    </row>
    <row r="33" spans="1:24" x14ac:dyDescent="0.3">
      <c r="A33" s="257" t="str">
        <f>IF(('Leg-12'!F33=""),"",('Leg-12'!F33))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IF((H33=""),"",(H33-(VLOOKUP(F33,'Leg-13'!$A$12:$C$44,3,FALSE))))</f>
        <v/>
      </c>
      <c r="J33" s="396"/>
      <c r="K33" s="28" t="str">
        <f t="shared" si="5"/>
        <v/>
      </c>
      <c r="L33" s="383"/>
      <c r="M33" s="383"/>
      <c r="N33" s="330" t="str">
        <f t="shared" si="3"/>
        <v/>
      </c>
      <c r="O33" s="390"/>
      <c r="P33" s="148" t="str">
        <f t="shared" si="4"/>
        <v/>
      </c>
      <c r="Q33" s="302" t="e">
        <f>IF('Car-Name'!A33="","",VLOOKUP(F33,'Car-Name'!$A$12:$B$44,2))</f>
        <v>#N/A</v>
      </c>
      <c r="R33" s="149" t="str">
        <f t="shared" si="7"/>
        <v/>
      </c>
      <c r="S33" s="131" t="str">
        <f t="shared" si="8"/>
        <v/>
      </c>
      <c r="T33" s="222" t="str">
        <f t="shared" si="2"/>
        <v/>
      </c>
      <c r="U33" s="315" t="str">
        <f>IF(F33="",(""),((R33+(VLOOKUP(P33,'Leg-12'!$F$12:$U$44,16,FALSE)))))</f>
        <v/>
      </c>
      <c r="V33" s="16" t="str">
        <f>IF(F33="","",(O33+VLOOKUP('Leg-13'!F33,'Leg-12'!$F$12:$V$44,17,FALSE)))</f>
        <v/>
      </c>
      <c r="W33" s="219" t="str">
        <f>IF(P33="","",((O33+(VLOOKUP('Leg-13'!P33,'Leg-12'!$F$12:$V$44,17,FALSE)))/(U33*24)))</f>
        <v/>
      </c>
      <c r="X33" s="150" t="str">
        <f t="shared" si="6"/>
        <v/>
      </c>
    </row>
    <row r="34" spans="1:24" x14ac:dyDescent="0.3">
      <c r="A34" s="257" t="str">
        <f>IF(('Leg-12'!F34=""),"",('Leg-12'!F34))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IF((H34=""),"",(H34-(VLOOKUP(F34,'Leg-13'!$A$12:$C$44,3,FALSE))))</f>
        <v/>
      </c>
      <c r="J34" s="396"/>
      <c r="K34" s="28" t="str">
        <f t="shared" si="5"/>
        <v/>
      </c>
      <c r="L34" s="383"/>
      <c r="M34" s="383"/>
      <c r="N34" s="330" t="str">
        <f t="shared" si="3"/>
        <v/>
      </c>
      <c r="O34" s="390"/>
      <c r="P34" s="148" t="str">
        <f t="shared" si="4"/>
        <v/>
      </c>
      <c r="Q34" s="302" t="e">
        <f>IF('Car-Name'!A34="","",VLOOKUP(F34,'Car-Name'!$A$12:$B$44,2))</f>
        <v>#N/A</v>
      </c>
      <c r="R34" s="149" t="str">
        <f t="shared" si="7"/>
        <v/>
      </c>
      <c r="S34" s="131" t="str">
        <f t="shared" si="8"/>
        <v/>
      </c>
      <c r="T34" s="222" t="str">
        <f t="shared" si="2"/>
        <v/>
      </c>
      <c r="U34" s="315" t="str">
        <f>IF(F34="",(""),((R34+(VLOOKUP(P34,'Leg-12'!$F$12:$U$44,16,FALSE)))))</f>
        <v/>
      </c>
      <c r="V34" s="16" t="str">
        <f>IF(F34="","",(O34+VLOOKUP('Leg-13'!F34,'Leg-12'!$F$12:$V$44,17,FALSE)))</f>
        <v/>
      </c>
      <c r="W34" s="219" t="str">
        <f>IF(P34="","",((O34+(VLOOKUP('Leg-13'!P34,'Leg-12'!$F$12:$V$44,17,FALSE)))/(U34*24)))</f>
        <v/>
      </c>
      <c r="X34" s="150" t="str">
        <f t="shared" si="6"/>
        <v/>
      </c>
    </row>
    <row r="35" spans="1:24" x14ac:dyDescent="0.3">
      <c r="A35" s="257" t="str">
        <f>IF(('Leg-12'!F35=""),"",('Leg-12'!F35))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IF((H35=""),"",(H35-(VLOOKUP(F35,'Leg-13'!$A$12:$C$44,3,FALSE))))</f>
        <v/>
      </c>
      <c r="J35" s="396"/>
      <c r="K35" s="28" t="str">
        <f t="shared" si="5"/>
        <v/>
      </c>
      <c r="L35" s="383"/>
      <c r="M35" s="383"/>
      <c r="N35" s="330" t="str">
        <f t="shared" si="3"/>
        <v/>
      </c>
      <c r="O35" s="390"/>
      <c r="P35" s="148" t="str">
        <f t="shared" si="4"/>
        <v/>
      </c>
      <c r="Q35" s="302" t="str">
        <f>IF('Car-Name'!A35="","",VLOOKUP(F35,'Car-Name'!$A$12:$B$44,2))</f>
        <v/>
      </c>
      <c r="R35" s="149" t="str">
        <f t="shared" si="7"/>
        <v/>
      </c>
      <c r="S35" s="131" t="str">
        <f t="shared" si="8"/>
        <v/>
      </c>
      <c r="T35" s="222" t="str">
        <f t="shared" si="2"/>
        <v/>
      </c>
      <c r="U35" s="315" t="str">
        <f>IF(F35="",(""),((R35+(VLOOKUP(P35,'Leg-12'!$F$12:$U$44,16,FALSE)))))</f>
        <v/>
      </c>
      <c r="V35" s="16" t="str">
        <f>IF(F35="","",(O35+VLOOKUP('Leg-13'!F35,'Leg-12'!$F$12:$V$44,17,FALSE)))</f>
        <v/>
      </c>
      <c r="W35" s="219" t="str">
        <f>IF(P35="","",((O35+(VLOOKUP('Leg-13'!P35,'Leg-12'!$F$12:$V$44,17,FALSE)))/(U35*24)))</f>
        <v/>
      </c>
      <c r="X35" s="150" t="str">
        <f t="shared" si="6"/>
        <v/>
      </c>
    </row>
    <row r="36" spans="1:24" x14ac:dyDescent="0.3">
      <c r="A36" s="257" t="str">
        <f>IF(('Leg-12'!F36=""),"",('Leg-12'!F36))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IF((H36=""),"",(H36-(VLOOKUP(F36,'Leg-13'!$A$12:$C$44,3,FALSE))))</f>
        <v/>
      </c>
      <c r="J36" s="396"/>
      <c r="K36" s="28" t="str">
        <f t="shared" si="5"/>
        <v/>
      </c>
      <c r="L36" s="383"/>
      <c r="M36" s="383"/>
      <c r="N36" s="330" t="str">
        <f t="shared" si="3"/>
        <v/>
      </c>
      <c r="O36" s="390"/>
      <c r="P36" s="148" t="str">
        <f t="shared" si="4"/>
        <v/>
      </c>
      <c r="Q36" s="302" t="str">
        <f>IF('Car-Name'!A36="","",VLOOKUP(F36,'Car-Name'!$A$12:$B$44,2))</f>
        <v/>
      </c>
      <c r="R36" s="149" t="str">
        <f t="shared" si="7"/>
        <v/>
      </c>
      <c r="S36" s="131" t="str">
        <f t="shared" si="8"/>
        <v/>
      </c>
      <c r="T36" s="222" t="str">
        <f t="shared" si="2"/>
        <v/>
      </c>
      <c r="U36" s="315" t="str">
        <f>IF(F36="",(""),((R36+(VLOOKUP(P36,'Leg-12'!$F$12:$U$44,16,FALSE)))))</f>
        <v/>
      </c>
      <c r="V36" s="16" t="str">
        <f>IF(F36="","",(O36+VLOOKUP('Leg-13'!F36,'Leg-12'!$F$12:$V$44,17,FALSE)))</f>
        <v/>
      </c>
      <c r="W36" s="219" t="str">
        <f>IF(P36="","",((O36+(VLOOKUP('Leg-13'!P36,'Leg-12'!$F$12:$V$44,17,FALSE)))/(U36*24)))</f>
        <v/>
      </c>
      <c r="X36" s="150" t="str">
        <f t="shared" si="6"/>
        <v/>
      </c>
    </row>
    <row r="37" spans="1:24" x14ac:dyDescent="0.3">
      <c r="A37" s="257" t="str">
        <f>IF(('Leg-12'!F37=""),"",('Leg-12'!F37))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IF((H37=""),"",(H37-(VLOOKUP(F37,'Leg-13'!$A$12:$C$44,3,FALSE))))</f>
        <v/>
      </c>
      <c r="J37" s="396"/>
      <c r="K37" s="28" t="str">
        <f t="shared" si="5"/>
        <v/>
      </c>
      <c r="L37" s="383"/>
      <c r="M37" s="383"/>
      <c r="N37" s="330" t="str">
        <f t="shared" si="3"/>
        <v/>
      </c>
      <c r="O37" s="390"/>
      <c r="P37" s="148" t="str">
        <f t="shared" si="4"/>
        <v/>
      </c>
      <c r="Q37" s="302" t="str">
        <f>IF('Car-Name'!A37="","",VLOOKUP(F37,'Car-Name'!$A$12:$B$44,2))</f>
        <v/>
      </c>
      <c r="R37" s="149" t="str">
        <f t="shared" si="7"/>
        <v/>
      </c>
      <c r="S37" s="131" t="str">
        <f t="shared" si="8"/>
        <v/>
      </c>
      <c r="T37" s="222" t="str">
        <f t="shared" si="2"/>
        <v/>
      </c>
      <c r="U37" s="315" t="str">
        <f>IF(F37="",(""),((R37+(VLOOKUP(P37,'Leg-12'!$F$12:$U$44,16,FALSE)))))</f>
        <v/>
      </c>
      <c r="V37" s="16" t="str">
        <f>IF(F37="","",(O37+VLOOKUP('Leg-13'!F37,'Leg-12'!$F$12:$V$44,17,FALSE)))</f>
        <v/>
      </c>
      <c r="W37" s="219" t="str">
        <f>IF(P37="","",((O37+(VLOOKUP('Leg-13'!P37,'Leg-12'!$F$12:$V$44,17,FALSE)))/(U37*24)))</f>
        <v/>
      </c>
      <c r="X37" s="150" t="str">
        <f t="shared" si="6"/>
        <v/>
      </c>
    </row>
    <row r="38" spans="1:24" x14ac:dyDescent="0.3">
      <c r="A38" s="257" t="str">
        <f>IF(('Leg-12'!F38=""),"",('Leg-12'!F38))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IF((H38=""),"",(H38-(VLOOKUP(F38,'Leg-13'!$A$12:$C$44,3,FALSE))))</f>
        <v/>
      </c>
      <c r="J38" s="396"/>
      <c r="K38" s="28" t="str">
        <f t="shared" si="5"/>
        <v/>
      </c>
      <c r="L38" s="383"/>
      <c r="M38" s="383"/>
      <c r="N38" s="330" t="str">
        <f t="shared" si="3"/>
        <v/>
      </c>
      <c r="O38" s="390"/>
      <c r="P38" s="148" t="str">
        <f t="shared" si="4"/>
        <v/>
      </c>
      <c r="Q38" s="302" t="str">
        <f>IF('Car-Name'!A38="","",VLOOKUP(F38,'Car-Name'!$A$12:$B$44,2))</f>
        <v/>
      </c>
      <c r="R38" s="149" t="str">
        <f t="shared" si="7"/>
        <v/>
      </c>
      <c r="S38" s="131" t="str">
        <f t="shared" si="8"/>
        <v/>
      </c>
      <c r="T38" s="222" t="str">
        <f t="shared" si="2"/>
        <v/>
      </c>
      <c r="U38" s="315" t="str">
        <f>IF(F38="",(""),((R38+(VLOOKUP(P38,'Leg-12'!$F$12:$U$44,16,FALSE)))))</f>
        <v/>
      </c>
      <c r="V38" s="16" t="str">
        <f>IF(F38="","",(O38+VLOOKUP('Leg-13'!F38,'Leg-12'!$F$12:$V$44,17,FALSE)))</f>
        <v/>
      </c>
      <c r="W38" s="219" t="str">
        <f>IF(P38="","",((O38+(VLOOKUP('Leg-13'!P38,'Leg-12'!$F$12:$V$44,17,FALSE)))/(U38*24)))</f>
        <v/>
      </c>
      <c r="X38" s="150" t="str">
        <f t="shared" si="6"/>
        <v/>
      </c>
    </row>
    <row r="39" spans="1:24" x14ac:dyDescent="0.3">
      <c r="A39" s="257" t="str">
        <f>IF(('Leg-12'!F39=""),"",('Leg-12'!F39))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IF((H39=""),"",(H39-(VLOOKUP(F39,'Leg-13'!$A$12:$C$44,3,FALSE))))</f>
        <v/>
      </c>
      <c r="J39" s="396"/>
      <c r="K39" s="28" t="str">
        <f t="shared" si="5"/>
        <v/>
      </c>
      <c r="L39" s="383"/>
      <c r="M39" s="383"/>
      <c r="N39" s="330" t="str">
        <f t="shared" si="3"/>
        <v/>
      </c>
      <c r="O39" s="390"/>
      <c r="P39" s="148" t="str">
        <f t="shared" si="4"/>
        <v/>
      </c>
      <c r="Q39" s="302" t="str">
        <f>IF('Car-Name'!A39="","",VLOOKUP(F39,'Car-Name'!$A$12:$B$44,2))</f>
        <v/>
      </c>
      <c r="R39" s="149" t="str">
        <f t="shared" si="7"/>
        <v/>
      </c>
      <c r="S39" s="131" t="str">
        <f t="shared" si="8"/>
        <v/>
      </c>
      <c r="T39" s="222" t="str">
        <f t="shared" si="2"/>
        <v/>
      </c>
      <c r="U39" s="315" t="str">
        <f>IF(F39="",(""),((R39+(VLOOKUP(P39,'Leg-12'!$F$12:$U$44,16,FALSE)))))</f>
        <v/>
      </c>
      <c r="V39" s="16" t="str">
        <f>IF(F39="","",(O39+VLOOKUP('Leg-13'!F39,'Leg-12'!$F$12:$V$44,17,FALSE)))</f>
        <v/>
      </c>
      <c r="W39" s="219" t="str">
        <f>IF(P39="","",((O39+(VLOOKUP('Leg-13'!P39,'Leg-12'!$F$12:$V$44,17,FALSE)))/(U39*24)))</f>
        <v/>
      </c>
      <c r="X39" s="150" t="str">
        <f t="shared" si="6"/>
        <v/>
      </c>
    </row>
    <row r="40" spans="1:24" x14ac:dyDescent="0.3">
      <c r="A40" s="257" t="str">
        <f>IF(('Leg-12'!F40=""),"",('Leg-12'!F40))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IF((H40=""),"",(H40-(VLOOKUP(F40,'Leg-13'!$A$12:$C$44,3,FALSE))))</f>
        <v/>
      </c>
      <c r="J40" s="396"/>
      <c r="K40" s="28" t="str">
        <f t="shared" si="5"/>
        <v/>
      </c>
      <c r="L40" s="383"/>
      <c r="M40" s="383"/>
      <c r="N40" s="330" t="str">
        <f t="shared" si="3"/>
        <v/>
      </c>
      <c r="O40" s="390"/>
      <c r="P40" s="148" t="str">
        <f t="shared" si="4"/>
        <v/>
      </c>
      <c r="Q40" s="302" t="str">
        <f>IF('Car-Name'!A40="","",VLOOKUP(F40,'Car-Name'!$A$12:$B$44,2))</f>
        <v/>
      </c>
      <c r="R40" s="149" t="str">
        <f t="shared" si="7"/>
        <v/>
      </c>
      <c r="S40" s="131" t="str">
        <f t="shared" si="8"/>
        <v/>
      </c>
      <c r="T40" s="222" t="str">
        <f t="shared" si="2"/>
        <v/>
      </c>
      <c r="U40" s="315" t="str">
        <f>IF(F40="",(""),((R40+(VLOOKUP(P40,'Leg-12'!$F$12:$U$44,16,FALSE)))))</f>
        <v/>
      </c>
      <c r="V40" s="16" t="str">
        <f>IF(F40="","",(O40+VLOOKUP('Leg-13'!F40,'Leg-12'!$F$12:$V$44,17,FALSE)))</f>
        <v/>
      </c>
      <c r="W40" s="219" t="str">
        <f>IF(P40="","",((O40+(VLOOKUP('Leg-13'!P40,'Leg-12'!$F$12:$V$44,17,FALSE)))/(U40*24)))</f>
        <v/>
      </c>
      <c r="X40" s="150" t="str">
        <f t="shared" si="6"/>
        <v/>
      </c>
    </row>
    <row r="41" spans="1:24" x14ac:dyDescent="0.3">
      <c r="A41" s="257" t="str">
        <f>IF(('Leg-12'!F41=""),"",('Leg-12'!F41))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IF((H41=""),"",(H41-(VLOOKUP(F41,'Leg-13'!$A$12:$C$44,3,FALSE))))</f>
        <v/>
      </c>
      <c r="J41" s="396"/>
      <c r="K41" s="28" t="str">
        <f t="shared" si="5"/>
        <v/>
      </c>
      <c r="L41" s="383"/>
      <c r="M41" s="383"/>
      <c r="N41" s="330" t="str">
        <f t="shared" si="3"/>
        <v/>
      </c>
      <c r="O41" s="390"/>
      <c r="P41" s="148" t="str">
        <f t="shared" si="4"/>
        <v/>
      </c>
      <c r="Q41" s="302" t="str">
        <f>IF('Car-Name'!A41="","",VLOOKUP(F41,'Car-Name'!$A$12:$B$44,2))</f>
        <v/>
      </c>
      <c r="R41" s="149" t="str">
        <f t="shared" si="7"/>
        <v/>
      </c>
      <c r="S41" s="131" t="str">
        <f t="shared" si="8"/>
        <v/>
      </c>
      <c r="T41" s="222" t="str">
        <f t="shared" si="2"/>
        <v/>
      </c>
      <c r="U41" s="315" t="str">
        <f>IF(F41="",(""),((R41+(VLOOKUP(P41,'Leg-12'!$F$12:$U$44,16,FALSE)))))</f>
        <v/>
      </c>
      <c r="V41" s="16" t="str">
        <f>IF(F41="","",(O41+VLOOKUP('Leg-13'!F41,'Leg-12'!$F$12:$V$44,17,FALSE)))</f>
        <v/>
      </c>
      <c r="W41" s="219" t="str">
        <f>IF(P41="","",((O41+(VLOOKUP('Leg-13'!P41,'Leg-12'!$F$12:$V$44,17,FALSE)))/(U41*24)))</f>
        <v/>
      </c>
      <c r="X41" s="150" t="str">
        <f t="shared" si="6"/>
        <v/>
      </c>
    </row>
    <row r="42" spans="1:24" x14ac:dyDescent="0.3">
      <c r="A42" s="257" t="str">
        <f>IF(('Leg-12'!F42=""),"",('Leg-12'!F42))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IF((H42=""),"",(H42-(VLOOKUP(F42,'Leg-13'!$A$12:$C$44,3,FALSE))))</f>
        <v/>
      </c>
      <c r="J42" s="396"/>
      <c r="K42" s="28" t="str">
        <f t="shared" si="5"/>
        <v/>
      </c>
      <c r="L42" s="383"/>
      <c r="M42" s="383"/>
      <c r="N42" s="330" t="str">
        <f t="shared" si="3"/>
        <v/>
      </c>
      <c r="O42" s="390"/>
      <c r="P42" s="148" t="str">
        <f t="shared" si="4"/>
        <v/>
      </c>
      <c r="Q42" s="302" t="str">
        <f>IF('Car-Name'!A42="","",VLOOKUP(F42,'Car-Name'!$A$12:$B$44,2))</f>
        <v/>
      </c>
      <c r="R42" s="149" t="str">
        <f t="shared" si="7"/>
        <v/>
      </c>
      <c r="S42" s="131" t="str">
        <f t="shared" si="8"/>
        <v/>
      </c>
      <c r="T42" s="222" t="str">
        <f t="shared" si="2"/>
        <v/>
      </c>
      <c r="U42" s="315" t="str">
        <f>IF(F42="",(""),((R42+(VLOOKUP(P42,'Leg-12'!$F$12:$U$44,16,FALSE)))))</f>
        <v/>
      </c>
      <c r="V42" s="16" t="str">
        <f>IF(F42="","",(O42+VLOOKUP('Leg-13'!F42,'Leg-12'!$F$12:$V$44,17,FALSE)))</f>
        <v/>
      </c>
      <c r="W42" s="219" t="str">
        <f>IF(P42="","",((O42+(VLOOKUP('Leg-13'!P42,'Leg-12'!$F$12:$V$44,17,FALSE)))/(U42*24)))</f>
        <v/>
      </c>
      <c r="X42" s="150" t="str">
        <f t="shared" si="6"/>
        <v/>
      </c>
    </row>
    <row r="43" spans="1:24" x14ac:dyDescent="0.3">
      <c r="A43" s="257" t="str">
        <f>IF(('Leg-12'!F43=""),"",('Leg-12'!F43))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IF((H43=""),"",(H43-(VLOOKUP(F43,'Leg-13'!$A$12:$C$44,3,FALSE))))</f>
        <v/>
      </c>
      <c r="J43" s="396"/>
      <c r="K43" s="28" t="str">
        <f t="shared" si="5"/>
        <v/>
      </c>
      <c r="L43" s="383"/>
      <c r="M43" s="383"/>
      <c r="N43" s="330" t="str">
        <f t="shared" si="3"/>
        <v/>
      </c>
      <c r="O43" s="390"/>
      <c r="P43" s="148" t="str">
        <f t="shared" si="4"/>
        <v/>
      </c>
      <c r="Q43" s="302" t="str">
        <f>IF('Car-Name'!A43="","",VLOOKUP(F43,'Car-Name'!$A$12:$B$44,2))</f>
        <v/>
      </c>
      <c r="R43" s="149" t="str">
        <f t="shared" si="7"/>
        <v/>
      </c>
      <c r="S43" s="131" t="str">
        <f t="shared" si="8"/>
        <v/>
      </c>
      <c r="T43" s="222" t="str">
        <f t="shared" si="2"/>
        <v/>
      </c>
      <c r="U43" s="315" t="str">
        <f>IF(F43="",(""),((R43+(VLOOKUP(P43,'Leg-12'!$F$12:$U$44,16,FALSE)))))</f>
        <v/>
      </c>
      <c r="V43" s="16" t="str">
        <f>IF(F43="","",(O43+VLOOKUP('Leg-13'!F43,'Leg-12'!$F$12:$V$44,17,FALSE)))</f>
        <v/>
      </c>
      <c r="W43" s="219" t="str">
        <f>IF(P43="","",((O43+(VLOOKUP('Leg-13'!P43,'Leg-12'!$F$12:$V$44,17,FALSE)))/(U43*24)))</f>
        <v/>
      </c>
      <c r="X43" s="150" t="str">
        <f t="shared" si="6"/>
        <v/>
      </c>
    </row>
    <row r="44" spans="1:24" ht="15" thickBot="1" x14ac:dyDescent="0.35">
      <c r="A44" s="301" t="str">
        <f>IF(('Leg-12'!F44=""),"",('Leg-12'!F44))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IF((H44=""),"",(H44-(VLOOKUP(F44,'Leg-13'!$A$12:$C$44,3,FALSE))))</f>
        <v/>
      </c>
      <c r="J44" s="397"/>
      <c r="K44" s="29" t="str">
        <f t="shared" si="5"/>
        <v/>
      </c>
      <c r="L44" s="384"/>
      <c r="M44" s="384"/>
      <c r="N44" s="29" t="str">
        <f t="shared" si="3"/>
        <v/>
      </c>
      <c r="O44" s="391"/>
      <c r="P44" s="153" t="str">
        <f t="shared" si="4"/>
        <v/>
      </c>
      <c r="Q44" s="307" t="str">
        <f>IF('Car-Name'!A44="","",VLOOKUP(F44,'Car-Name'!$A$12:$B$44,2))</f>
        <v/>
      </c>
      <c r="R44" s="154" t="str">
        <f t="shared" si="7"/>
        <v/>
      </c>
      <c r="S44" s="136" t="str">
        <f t="shared" si="8"/>
        <v/>
      </c>
      <c r="T44" s="308" t="str">
        <f t="shared" si="2"/>
        <v/>
      </c>
      <c r="U44" s="319" t="str">
        <f>IF(F44="",(""),((R44+(VLOOKUP(P44,'Leg-12'!$F$12:$U$44,16,FALSE)))))</f>
        <v/>
      </c>
      <c r="V44" s="9" t="str">
        <f>IF(F44="","",(O44+VLOOKUP('Leg-13'!F44,'Leg-12'!$F$12:$V$44,17,FALSE)))</f>
        <v/>
      </c>
      <c r="W44" s="237" t="str">
        <f>IF(P44="","",((O44+(VLOOKUP('Leg-13'!P44,'Leg-12'!$F$12:$V$44,17,FALSE)))/(U44*24)))</f>
        <v/>
      </c>
      <c r="X44" s="155" t="str">
        <f t="shared" si="6"/>
        <v/>
      </c>
    </row>
  </sheetData>
  <sheetProtection algorithmName="SHA-512" hashValue="jVzVpQ+EAG8r8CT4dD7nFdQqztL2DVKnEWNRby7HUpGv68lt08OSfFnTwEdtw3Diq9D2bJKizPYIx4GOax6jjw==" saltValue="Nd8V3eGELptQnDKSW9Zz2w==" spinCount="100000" sheet="1" objects="1" scenarios="1"/>
  <mergeCells count="15">
    <mergeCell ref="R3:T3"/>
    <mergeCell ref="U3:X3"/>
    <mergeCell ref="H5:I5"/>
    <mergeCell ref="J5:K5"/>
    <mergeCell ref="L5:N5"/>
    <mergeCell ref="U5:X5"/>
    <mergeCell ref="H4:I4"/>
    <mergeCell ref="J4:K4"/>
    <mergeCell ref="L4:M4"/>
    <mergeCell ref="A1:E1"/>
    <mergeCell ref="L2:N2"/>
    <mergeCell ref="G3:J3"/>
    <mergeCell ref="H6:I6"/>
    <mergeCell ref="J6:K6"/>
    <mergeCell ref="L6:N6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BFF65-0A65-4AEB-ABA6-248A6378DF82}">
  <dimension ref="A1:X44"/>
  <sheetViews>
    <sheetView workbookViewId="0">
      <selection activeCell="E2" sqref="E2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1.7773437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6.44140625" customWidth="1"/>
  </cols>
  <sheetData>
    <row r="1" spans="1:24" ht="18.600000000000001" thickBot="1" x14ac:dyDescent="0.4">
      <c r="A1" s="488" t="s">
        <v>269</v>
      </c>
      <c r="B1" s="489"/>
      <c r="C1" s="489"/>
      <c r="D1" s="489"/>
      <c r="E1" s="490"/>
      <c r="F1" s="258" t="s">
        <v>272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277</v>
      </c>
      <c r="R1" s="184"/>
      <c r="S1" s="185"/>
      <c r="T1" s="186"/>
      <c r="U1" s="187"/>
      <c r="V1" s="187"/>
      <c r="W1" s="186"/>
      <c r="X1" s="189"/>
    </row>
    <row r="2" spans="1:24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</row>
    <row r="3" spans="1:24" ht="18.600000000000001" thickBot="1" x14ac:dyDescent="0.4">
      <c r="A3" s="250" t="s">
        <v>270</v>
      </c>
      <c r="B3" s="251"/>
      <c r="C3" s="252"/>
      <c r="D3" s="253"/>
      <c r="E3" s="52" t="s">
        <v>42</v>
      </c>
      <c r="F3" s="66"/>
      <c r="G3" s="486" t="s">
        <v>273</v>
      </c>
      <c r="H3" s="487"/>
      <c r="I3" s="487"/>
      <c r="J3" s="535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278</v>
      </c>
      <c r="S3" s="529"/>
      <c r="T3" s="530"/>
      <c r="U3" s="529" t="s">
        <v>279</v>
      </c>
      <c r="V3" s="529"/>
      <c r="W3" s="529"/>
      <c r="X3" s="530"/>
    </row>
    <row r="4" spans="1:24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>
        <v>2</v>
      </c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24" ht="18.600000000000001" thickBot="1" x14ac:dyDescent="0.4">
      <c r="A5" s="46"/>
      <c r="B5" s="274" t="s">
        <v>111</v>
      </c>
      <c r="C5" s="395"/>
      <c r="D5" s="373"/>
      <c r="E5" s="48" t="s">
        <v>271</v>
      </c>
      <c r="F5" s="66"/>
      <c r="G5" s="272" t="s">
        <v>107</v>
      </c>
      <c r="H5" s="505"/>
      <c r="I5" s="506"/>
      <c r="J5" s="505"/>
      <c r="K5" s="506"/>
      <c r="L5" s="532" t="s">
        <v>274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</row>
    <row r="6" spans="1:24" ht="18.600000000000001" thickBot="1" x14ac:dyDescent="0.4">
      <c r="A6" s="49"/>
      <c r="B6" s="275" t="s">
        <v>113</v>
      </c>
      <c r="C6" s="392"/>
      <c r="D6" s="370"/>
      <c r="E6" s="51">
        <f>(D6-C6)</f>
        <v>0</v>
      </c>
      <c r="F6" s="66"/>
      <c r="G6" s="273" t="s">
        <v>108</v>
      </c>
      <c r="H6" s="503"/>
      <c r="I6" s="504"/>
      <c r="J6" s="503"/>
      <c r="K6" s="504"/>
      <c r="L6" s="507">
        <f>(J6-H6)</f>
        <v>0</v>
      </c>
      <c r="M6" s="525"/>
      <c r="N6" s="509"/>
      <c r="O6" s="263"/>
      <c r="P6" s="205" t="s">
        <v>275</v>
      </c>
      <c r="Q6" s="205" t="s">
        <v>275</v>
      </c>
      <c r="R6" s="206" t="s">
        <v>275</v>
      </c>
      <c r="S6" s="120" t="s">
        <v>275</v>
      </c>
      <c r="T6" s="207" t="s">
        <v>275</v>
      </c>
      <c r="U6" s="208" t="s">
        <v>280</v>
      </c>
      <c r="V6" s="334" t="s">
        <v>280</v>
      </c>
      <c r="W6" s="332" t="s">
        <v>280</v>
      </c>
      <c r="X6" s="333" t="s">
        <v>280</v>
      </c>
    </row>
    <row r="7" spans="1:24" x14ac:dyDescent="0.3">
      <c r="A7" s="52" t="s">
        <v>43</v>
      </c>
      <c r="B7" s="52"/>
      <c r="C7" s="53" t="s">
        <v>188</v>
      </c>
      <c r="D7" s="54"/>
      <c r="E7" s="53"/>
      <c r="F7" s="82" t="s">
        <v>51</v>
      </c>
      <c r="G7" s="83" t="s">
        <v>51</v>
      </c>
      <c r="H7" s="84" t="s">
        <v>275</v>
      </c>
      <c r="I7" s="83" t="s">
        <v>275</v>
      </c>
      <c r="J7" s="83" t="s">
        <v>275</v>
      </c>
      <c r="K7" s="84" t="s">
        <v>275</v>
      </c>
      <c r="L7" s="83" t="s">
        <v>275</v>
      </c>
      <c r="M7" s="83" t="s">
        <v>275</v>
      </c>
      <c r="N7" s="84" t="s">
        <v>276</v>
      </c>
      <c r="O7" s="264" t="s">
        <v>275</v>
      </c>
      <c r="P7" s="143" t="s">
        <v>51</v>
      </c>
      <c r="Q7" s="211" t="s">
        <v>51</v>
      </c>
      <c r="R7" s="212" t="s">
        <v>87</v>
      </c>
      <c r="S7" s="213" t="s">
        <v>14</v>
      </c>
      <c r="T7" s="285" t="s">
        <v>93</v>
      </c>
      <c r="U7" s="214" t="s">
        <v>92</v>
      </c>
      <c r="V7" s="215" t="s">
        <v>48</v>
      </c>
      <c r="W7" s="290" t="s">
        <v>14</v>
      </c>
      <c r="X7" s="285" t="s">
        <v>93</v>
      </c>
    </row>
    <row r="8" spans="1:24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83" t="s">
        <v>319</v>
      </c>
      <c r="M8" s="83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291" t="s">
        <v>49</v>
      </c>
      <c r="X8" s="150" t="s">
        <v>4</v>
      </c>
    </row>
    <row r="9" spans="1:24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IF(E2=('Leg-9'!E2),"",("Fast-Cars-Out-First"))</f>
        <v>Fast-Cars-Out-First</v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208</v>
      </c>
      <c r="U9" s="293" t="s">
        <v>10</v>
      </c>
      <c r="V9" s="228" t="s">
        <v>72</v>
      </c>
      <c r="W9" s="331" t="s">
        <v>281</v>
      </c>
      <c r="X9" s="324" t="s">
        <v>282</v>
      </c>
    </row>
    <row r="10" spans="1:24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</row>
    <row r="11" spans="1:24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63" t="s">
        <v>95</v>
      </c>
      <c r="G11" s="464" t="s">
        <v>96</v>
      </c>
      <c r="H11" s="465" t="s">
        <v>4</v>
      </c>
      <c r="I11" s="297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300" t="s">
        <v>4</v>
      </c>
      <c r="O11" s="467" t="s">
        <v>98</v>
      </c>
      <c r="P11" s="454" t="s">
        <v>95</v>
      </c>
      <c r="Q11" s="455" t="s">
        <v>96</v>
      </c>
      <c r="R11" s="475" t="s">
        <v>10</v>
      </c>
      <c r="S11" s="457" t="s">
        <v>41</v>
      </c>
      <c r="T11" s="458" t="s">
        <v>98</v>
      </c>
      <c r="U11" s="473" t="s">
        <v>10</v>
      </c>
      <c r="V11" s="476" t="s">
        <v>95</v>
      </c>
      <c r="W11" s="477" t="s">
        <v>41</v>
      </c>
      <c r="X11" s="458" t="s">
        <v>98</v>
      </c>
    </row>
    <row r="12" spans="1:24" x14ac:dyDescent="0.3">
      <c r="A12" s="257" t="str">
        <f>IF(('Leg-13'!F12=""),"",('Leg-13'!F12))</f>
        <v/>
      </c>
      <c r="B12" s="60" t="str">
        <f>IF((A12=""),"",VLOOKUP(A12,'Car-Name'!$A$12:$B$44,2))</f>
        <v/>
      </c>
      <c r="C12" s="371"/>
      <c r="D12" s="60" t="str">
        <f>IF((A12=""),"",VLOOKUP(A12,'Car-Name'!$A$12:$C$44,3))</f>
        <v/>
      </c>
      <c r="E12" s="376"/>
      <c r="F12" s="379"/>
      <c r="G12" s="23" t="str">
        <f>IF((F12=""),"",(VLOOKUP(F12,'Car-Name'!$A$12:$B$44,2)))</f>
        <v/>
      </c>
      <c r="H12" s="382"/>
      <c r="I12" s="330" t="str">
        <f>IF((H12=""),"",(H12-(VLOOKUP(F12,'Leg-14'!$A$12:$C$44,3,FALSE))))</f>
        <v/>
      </c>
      <c r="J12" s="385"/>
      <c r="K12" s="26" t="str">
        <f>IF((J12="Slow"),(MAX($I$13:$I$45)),"")</f>
        <v/>
      </c>
      <c r="L12" s="382"/>
      <c r="M12" s="382"/>
      <c r="N12" s="330" t="str">
        <f>IF(G12="","",IF((J12="slow"),SUM(K12:M12),(SUM(I12,L12,M12))))</f>
        <v/>
      </c>
      <c r="O12" s="389"/>
      <c r="P12" s="143" t="str">
        <f>IF(F12="","",F12)</f>
        <v/>
      </c>
      <c r="Q12" s="317" t="e">
        <f>IF('Car-Name'!A12="","",VLOOKUP(F12,'Car-Name'!$A$12:$B$44,2))</f>
        <v>#N/A</v>
      </c>
      <c r="R12" s="149" t="str">
        <f t="shared" ref="R12:R28" si="0">IF(N12="",(""),(N12))</f>
        <v/>
      </c>
      <c r="S12" s="131" t="str">
        <f t="shared" ref="S12:S28" si="1">IF(R12="",(""),(O12/(R12*24)))</f>
        <v/>
      </c>
      <c r="T12" s="222" t="str">
        <f t="shared" ref="T12:T44" si="2">IF(R12="","",(RANK(R12,$R$12:$R$44,1)))</f>
        <v/>
      </c>
      <c r="U12" s="315" t="str">
        <f>IF(F12="",(""),((R12+(VLOOKUP(P12,'Leg-13'!$F$12:$U$44,16,FALSE)))))</f>
        <v/>
      </c>
      <c r="V12" s="16" t="str">
        <f>IF(F12="","",(O12+VLOOKUP('Leg-14'!F12,'Leg-13'!$F$12:$V$44,17,FALSE)))</f>
        <v/>
      </c>
      <c r="W12" s="219" t="str">
        <f>IF(P12="","",((O12+(VLOOKUP('Leg-14'!P12,'Leg-13'!$F$12:$V$44,17,FALSE)))/(U12*24)))</f>
        <v/>
      </c>
      <c r="X12" s="145" t="str">
        <f>IF(W12="","",(RANK(U12,$U$12:$U$44,1)))</f>
        <v/>
      </c>
    </row>
    <row r="13" spans="1:24" x14ac:dyDescent="0.3">
      <c r="A13" s="257" t="str">
        <f>IF(('Leg-13'!F13=""),"",('Leg-13'!F13))</f>
        <v/>
      </c>
      <c r="B13" s="256" t="str">
        <f>IF((A13=""),"",VLOOKUP(A13,'Car-Name'!$A$12:$B$44,2))</f>
        <v/>
      </c>
      <c r="C13" s="374"/>
      <c r="D13" s="256" t="str">
        <f>IF((A13=""),"",VLOOKUP(A13,'Car-Name'!$A$12:$C$44,3))</f>
        <v/>
      </c>
      <c r="E13" s="377"/>
      <c r="F13" s="380"/>
      <c r="G13" s="24" t="str">
        <f>IF((F13=""),"",(VLOOKUP(F13,'Car-Name'!$A$12:$B$44,2)))</f>
        <v/>
      </c>
      <c r="H13" s="383"/>
      <c r="I13" s="28" t="str">
        <f>IF((H13=""),"",(H13-(VLOOKUP(F13,'Leg-14'!$A$12:$C$44,3,FALSE))))</f>
        <v/>
      </c>
      <c r="J13" s="396"/>
      <c r="K13" s="28" t="str">
        <f>IF((J13="Slow"),(MAX($I$13:$I$45)),"")</f>
        <v/>
      </c>
      <c r="L13" s="383"/>
      <c r="M13" s="383"/>
      <c r="N13" s="330" t="str">
        <f t="shared" ref="N13:N44" si="3">IF(G13="","",IF((J13="slow"),SUM(K13:M13),(SUM(I13,L13,M13))))</f>
        <v/>
      </c>
      <c r="O13" s="390"/>
      <c r="P13" s="148" t="str">
        <f t="shared" ref="P13:P44" si="4">IF(F13="","",F13)</f>
        <v/>
      </c>
      <c r="Q13" s="302" t="e">
        <f>IF('Car-Name'!A13="","",VLOOKUP(F13,'Car-Name'!$A$12:$B$44,2))</f>
        <v>#N/A</v>
      </c>
      <c r="R13" s="149" t="str">
        <f t="shared" si="0"/>
        <v/>
      </c>
      <c r="S13" s="131" t="str">
        <f t="shared" si="1"/>
        <v/>
      </c>
      <c r="T13" s="222" t="str">
        <f t="shared" si="2"/>
        <v/>
      </c>
      <c r="U13" s="315" t="str">
        <f>IF(F13="",(""),((R13+(VLOOKUP(P13,'Leg-13'!$F$12:$U$44,16,FALSE)))))</f>
        <v/>
      </c>
      <c r="V13" s="16" t="str">
        <f>IF(F13="","",(O13+VLOOKUP('Leg-14'!F13,'Leg-13'!$F$12:$V$44,17,FALSE)))</f>
        <v/>
      </c>
      <c r="W13" s="219" t="str">
        <f>IF(P13="","",((O13+(VLOOKUP('Leg-14'!P13,'Leg-13'!$F$12:$V$44,17,FALSE)))/(U13*24)))</f>
        <v/>
      </c>
      <c r="X13" s="150" t="str">
        <f>IF(W13="","",(RANK(U13,$U$12:$U$44,1)))</f>
        <v/>
      </c>
    </row>
    <row r="14" spans="1:24" x14ac:dyDescent="0.3">
      <c r="A14" s="257" t="str">
        <f>IF(('Leg-13'!F14=""),"",('Leg-13'!F14))</f>
        <v/>
      </c>
      <c r="B14" s="256" t="str">
        <f>IF((A14=""),"",VLOOKUP(A14,'Car-Name'!$A$12:$B$44,2))</f>
        <v/>
      </c>
      <c r="C14" s="374"/>
      <c r="D14" s="256" t="str">
        <f>IF((A14=""),"",VLOOKUP(A14,'Car-Name'!$A$12:$C$44,3))</f>
        <v/>
      </c>
      <c r="E14" s="377"/>
      <c r="F14" s="380"/>
      <c r="G14" s="24" t="str">
        <f>IF((F14=""),"",(VLOOKUP(F14,'Car-Name'!$A$12:$B$44,2)))</f>
        <v/>
      </c>
      <c r="H14" s="383"/>
      <c r="I14" s="28" t="str">
        <f>IF((H14=""),"",(H14-(VLOOKUP(F14,'Leg-14'!$A$12:$C$44,3,FALSE))))</f>
        <v/>
      </c>
      <c r="J14" s="396"/>
      <c r="K14" s="28" t="str">
        <f t="shared" ref="K14:K44" si="5">IF((J14="Slow"),(MAX($I$13:$I$45)),"")</f>
        <v/>
      </c>
      <c r="L14" s="383"/>
      <c r="M14" s="383"/>
      <c r="N14" s="330" t="str">
        <f t="shared" si="3"/>
        <v/>
      </c>
      <c r="O14" s="390"/>
      <c r="P14" s="148" t="str">
        <f t="shared" si="4"/>
        <v/>
      </c>
      <c r="Q14" s="302" t="e">
        <f>IF('Car-Name'!A14="","",VLOOKUP(F14,'Car-Name'!$A$12:$B$44,2))</f>
        <v>#N/A</v>
      </c>
      <c r="R14" s="149" t="str">
        <f t="shared" si="0"/>
        <v/>
      </c>
      <c r="S14" s="131" t="str">
        <f t="shared" si="1"/>
        <v/>
      </c>
      <c r="T14" s="222" t="str">
        <f t="shared" si="2"/>
        <v/>
      </c>
      <c r="U14" s="315" t="str">
        <f>IF(F14="",(""),((R14+(VLOOKUP(P14,'Leg-13'!$F$12:$U$44,16,FALSE)))))</f>
        <v/>
      </c>
      <c r="V14" s="16" t="str">
        <f>IF(F14="","",(O14+VLOOKUP('Leg-14'!F14,'Leg-13'!$F$12:$V$44,17,FALSE)))</f>
        <v/>
      </c>
      <c r="W14" s="219" t="str">
        <f>IF(P14="","",((O14+(VLOOKUP('Leg-14'!P14,'Leg-13'!$F$12:$V$44,17,FALSE)))/(U14*24)))</f>
        <v/>
      </c>
      <c r="X14" s="150" t="str">
        <f t="shared" ref="X14:X44" si="6">IF(W14="","",(RANK(U14,$U$12:$U$44,1)))</f>
        <v/>
      </c>
    </row>
    <row r="15" spans="1:24" x14ac:dyDescent="0.3">
      <c r="A15" s="257" t="str">
        <f>IF(('Leg-13'!F15=""),"",('Leg-13'!F15))</f>
        <v/>
      </c>
      <c r="B15" s="256" t="str">
        <f>IF((A15=""),"",VLOOKUP(A15,'Car-Name'!$A$12:$B$44,2))</f>
        <v/>
      </c>
      <c r="C15" s="374"/>
      <c r="D15" s="256" t="str">
        <f>IF((A15=""),"",VLOOKUP(A15,'Car-Name'!$A$12:$C$44,3))</f>
        <v/>
      </c>
      <c r="E15" s="377"/>
      <c r="F15" s="380"/>
      <c r="G15" s="24" t="str">
        <f>IF((F15=""),"",(VLOOKUP(F15,'Car-Name'!$A$12:$B$44,2)))</f>
        <v/>
      </c>
      <c r="H15" s="383"/>
      <c r="I15" s="28" t="str">
        <f>IF((H15=""),"",(H15-(VLOOKUP(F15,'Leg-14'!$A$12:$C$44,3,FALSE))))</f>
        <v/>
      </c>
      <c r="J15" s="396"/>
      <c r="K15" s="28" t="str">
        <f t="shared" si="5"/>
        <v/>
      </c>
      <c r="L15" s="383"/>
      <c r="M15" s="383"/>
      <c r="N15" s="330" t="str">
        <f t="shared" si="3"/>
        <v/>
      </c>
      <c r="O15" s="390"/>
      <c r="P15" s="148" t="str">
        <f t="shared" si="4"/>
        <v/>
      </c>
      <c r="Q15" s="302" t="e">
        <f>IF('Car-Name'!A15="","",VLOOKUP(F15,'Car-Name'!$A$12:$B$44,2))</f>
        <v>#N/A</v>
      </c>
      <c r="R15" s="149" t="str">
        <f t="shared" si="0"/>
        <v/>
      </c>
      <c r="S15" s="131" t="str">
        <f t="shared" si="1"/>
        <v/>
      </c>
      <c r="T15" s="222" t="str">
        <f t="shared" si="2"/>
        <v/>
      </c>
      <c r="U15" s="315" t="str">
        <f>IF(F15="",(""),((R15+(VLOOKUP(P15,'Leg-13'!$F$12:$U$44,16,FALSE)))))</f>
        <v/>
      </c>
      <c r="V15" s="16" t="str">
        <f>IF(F15="","",(O15+VLOOKUP('Leg-14'!F15,'Leg-13'!$F$12:$V$44,17,FALSE)))</f>
        <v/>
      </c>
      <c r="W15" s="219" t="str">
        <f>IF(P15="","",((O15+(VLOOKUP('Leg-14'!P15,'Leg-13'!$F$12:$V$44,17,FALSE)))/(U15*24)))</f>
        <v/>
      </c>
      <c r="X15" s="150" t="str">
        <f t="shared" si="6"/>
        <v/>
      </c>
    </row>
    <row r="16" spans="1:24" x14ac:dyDescent="0.3">
      <c r="A16" s="257" t="str">
        <f>IF(('Leg-13'!F16=""),"",('Leg-13'!F16))</f>
        <v/>
      </c>
      <c r="B16" s="256" t="str">
        <f>IF((A16=""),"",VLOOKUP(A16,'Car-Name'!$A$12:$B$44,2))</f>
        <v/>
      </c>
      <c r="C16" s="374"/>
      <c r="D16" s="256" t="str">
        <f>IF((A16=""),"",VLOOKUP(A16,'Car-Name'!$A$12:$C$44,3))</f>
        <v/>
      </c>
      <c r="E16" s="377"/>
      <c r="F16" s="380"/>
      <c r="G16" s="24" t="str">
        <f>IF((F16=""),"",(VLOOKUP(F16,'Car-Name'!$A$12:$B$44,2)))</f>
        <v/>
      </c>
      <c r="H16" s="383"/>
      <c r="I16" s="28" t="str">
        <f>IF((H16=""),"",(H16-(VLOOKUP(F16,'Leg-14'!$A$12:$C$44,3,FALSE))))</f>
        <v/>
      </c>
      <c r="J16" s="396"/>
      <c r="K16" s="28" t="str">
        <f t="shared" si="5"/>
        <v/>
      </c>
      <c r="L16" s="383"/>
      <c r="M16" s="383"/>
      <c r="N16" s="330" t="str">
        <f t="shared" si="3"/>
        <v/>
      </c>
      <c r="O16" s="390"/>
      <c r="P16" s="148" t="str">
        <f t="shared" si="4"/>
        <v/>
      </c>
      <c r="Q16" s="302" t="e">
        <f>IF('Car-Name'!A16="","",VLOOKUP(F16,'Car-Name'!$A$12:$B$44,2))</f>
        <v>#N/A</v>
      </c>
      <c r="R16" s="149" t="str">
        <f t="shared" si="0"/>
        <v/>
      </c>
      <c r="S16" s="131" t="str">
        <f t="shared" si="1"/>
        <v/>
      </c>
      <c r="T16" s="222" t="str">
        <f t="shared" si="2"/>
        <v/>
      </c>
      <c r="U16" s="315" t="str">
        <f>IF(F16="",(""),((R16+(VLOOKUP(P16,'Leg-13'!$F$12:$U$44,16,FALSE)))))</f>
        <v/>
      </c>
      <c r="V16" s="16" t="str">
        <f>IF(F16="","",(O16+VLOOKUP('Leg-14'!F16,'Leg-13'!$F$12:$V$44,17,FALSE)))</f>
        <v/>
      </c>
      <c r="W16" s="219" t="str">
        <f>IF(P16="","",((O16+(VLOOKUP('Leg-14'!P16,'Leg-13'!$F$12:$V$44,17,FALSE)))/(U16*24)))</f>
        <v/>
      </c>
      <c r="X16" s="150" t="str">
        <f t="shared" si="6"/>
        <v/>
      </c>
    </row>
    <row r="17" spans="1:24" x14ac:dyDescent="0.3">
      <c r="A17" s="257" t="str">
        <f>IF(('Leg-13'!F17=""),"",('Leg-13'!F17))</f>
        <v/>
      </c>
      <c r="B17" s="256" t="str">
        <f>IF((A17=""),"",VLOOKUP(A17,'Car-Name'!$A$12:$B$44,2))</f>
        <v/>
      </c>
      <c r="C17" s="374"/>
      <c r="D17" s="256" t="str">
        <f>IF((A17=""),"",VLOOKUP(A17,'Car-Name'!$A$12:$C$44,3))</f>
        <v/>
      </c>
      <c r="E17" s="377"/>
      <c r="F17" s="380"/>
      <c r="G17" s="24" t="str">
        <f>IF((F17=""),"",(VLOOKUP(F17,'Car-Name'!$A$12:$B$44,2)))</f>
        <v/>
      </c>
      <c r="H17" s="383"/>
      <c r="I17" s="28" t="str">
        <f>IF((H17=""),"",(H17-(VLOOKUP(F17,'Leg-14'!$A$12:$C$44,3,FALSE))))</f>
        <v/>
      </c>
      <c r="J17" s="396"/>
      <c r="K17" s="28" t="str">
        <f t="shared" si="5"/>
        <v/>
      </c>
      <c r="L17" s="383"/>
      <c r="M17" s="383"/>
      <c r="N17" s="330" t="str">
        <f t="shared" si="3"/>
        <v/>
      </c>
      <c r="O17" s="390"/>
      <c r="P17" s="148" t="str">
        <f t="shared" si="4"/>
        <v/>
      </c>
      <c r="Q17" s="302" t="e">
        <f>IF('Car-Name'!A17="","",VLOOKUP(F17,'Car-Name'!$A$12:$B$44,2))</f>
        <v>#N/A</v>
      </c>
      <c r="R17" s="149" t="str">
        <f t="shared" si="0"/>
        <v/>
      </c>
      <c r="S17" s="131" t="str">
        <f t="shared" si="1"/>
        <v/>
      </c>
      <c r="T17" s="222" t="str">
        <f t="shared" si="2"/>
        <v/>
      </c>
      <c r="U17" s="315" t="str">
        <f>IF(F17="",(""),((R17+(VLOOKUP(P17,'Leg-13'!$F$12:$U$44,16,FALSE)))))</f>
        <v/>
      </c>
      <c r="V17" s="16" t="str">
        <f>IF(F17="","",(O17+VLOOKUP('Leg-14'!F17,'Leg-13'!$F$12:$V$44,17,FALSE)))</f>
        <v/>
      </c>
      <c r="W17" s="219" t="str">
        <f>IF(P17="","",((O17+(VLOOKUP('Leg-14'!P17,'Leg-13'!$F$12:$V$44,17,FALSE)))/(U17*24)))</f>
        <v/>
      </c>
      <c r="X17" s="150" t="str">
        <f t="shared" si="6"/>
        <v/>
      </c>
    </row>
    <row r="18" spans="1:24" x14ac:dyDescent="0.3">
      <c r="A18" s="257" t="str">
        <f>IF(('Leg-13'!F18=""),"",('Leg-13'!F18))</f>
        <v/>
      </c>
      <c r="B18" s="256" t="str">
        <f>IF((A18=""),"",VLOOKUP(A18,'Car-Name'!$A$12:$B$44,2))</f>
        <v/>
      </c>
      <c r="C18" s="374"/>
      <c r="D18" s="256" t="str">
        <f>IF((A18=""),"",VLOOKUP(A18,'Car-Name'!$A$12:$C$44,3))</f>
        <v/>
      </c>
      <c r="E18" s="377"/>
      <c r="F18" s="380"/>
      <c r="G18" s="24" t="str">
        <f>IF((F18=""),"",(VLOOKUP(F18,'Car-Name'!$A$12:$B$44,2)))</f>
        <v/>
      </c>
      <c r="H18" s="383"/>
      <c r="I18" s="28" t="str">
        <f>IF((H18=""),"",(H18-(VLOOKUP(F18,'Leg-14'!$A$12:$C$44,3,FALSE))))</f>
        <v/>
      </c>
      <c r="J18" s="396"/>
      <c r="K18" s="28" t="str">
        <f t="shared" si="5"/>
        <v/>
      </c>
      <c r="L18" s="383"/>
      <c r="M18" s="383"/>
      <c r="N18" s="330" t="str">
        <f t="shared" si="3"/>
        <v/>
      </c>
      <c r="O18" s="390"/>
      <c r="P18" s="148" t="str">
        <f t="shared" si="4"/>
        <v/>
      </c>
      <c r="Q18" s="302" t="e">
        <f>IF('Car-Name'!A18="","",VLOOKUP(F18,'Car-Name'!$A$12:$B$44,2))</f>
        <v>#N/A</v>
      </c>
      <c r="R18" s="149" t="str">
        <f t="shared" si="0"/>
        <v/>
      </c>
      <c r="S18" s="131" t="str">
        <f t="shared" si="1"/>
        <v/>
      </c>
      <c r="T18" s="222" t="str">
        <f t="shared" si="2"/>
        <v/>
      </c>
      <c r="U18" s="315" t="str">
        <f>IF(F18="",(""),((R18+(VLOOKUP(P18,'Leg-13'!$F$12:$U$44,16,FALSE)))))</f>
        <v/>
      </c>
      <c r="V18" s="16" t="str">
        <f>IF(F18="","",(O18+VLOOKUP('Leg-14'!F18,'Leg-13'!$F$12:$V$44,17,FALSE)))</f>
        <v/>
      </c>
      <c r="W18" s="219" t="str">
        <f>IF(P18="","",((O18+(VLOOKUP('Leg-14'!P18,'Leg-13'!$F$12:$V$44,17,FALSE)))/(U18*24)))</f>
        <v/>
      </c>
      <c r="X18" s="150" t="str">
        <f t="shared" si="6"/>
        <v/>
      </c>
    </row>
    <row r="19" spans="1:24" x14ac:dyDescent="0.3">
      <c r="A19" s="257" t="str">
        <f>IF(('Leg-13'!F19=""),"",('Leg-13'!F19))</f>
        <v/>
      </c>
      <c r="B19" s="256" t="str">
        <f>IF((A19=""),"",VLOOKUP(A19,'Car-Name'!$A$12:$B$44,2))</f>
        <v/>
      </c>
      <c r="C19" s="374"/>
      <c r="D19" s="256" t="str">
        <f>IF((A19=""),"",VLOOKUP(A19,'Car-Name'!$A$12:$C$44,3))</f>
        <v/>
      </c>
      <c r="E19" s="377"/>
      <c r="F19" s="380"/>
      <c r="G19" s="24" t="str">
        <f>IF((F19=""),"",(VLOOKUP(F19,'Car-Name'!$A$12:$B$44,2)))</f>
        <v/>
      </c>
      <c r="H19" s="383"/>
      <c r="I19" s="28" t="str">
        <f>IF((H19=""),"",(H19-(VLOOKUP(F19,'Leg-14'!$A$12:$C$44,3,FALSE))))</f>
        <v/>
      </c>
      <c r="J19" s="396"/>
      <c r="K19" s="28" t="str">
        <f t="shared" si="5"/>
        <v/>
      </c>
      <c r="L19" s="383"/>
      <c r="M19" s="383"/>
      <c r="N19" s="330" t="str">
        <f t="shared" si="3"/>
        <v/>
      </c>
      <c r="O19" s="390"/>
      <c r="P19" s="148" t="str">
        <f t="shared" si="4"/>
        <v/>
      </c>
      <c r="Q19" s="302" t="e">
        <f>IF('Car-Name'!A19="","",VLOOKUP(F19,'Car-Name'!$A$12:$B$44,2))</f>
        <v>#N/A</v>
      </c>
      <c r="R19" s="149" t="str">
        <f t="shared" si="0"/>
        <v/>
      </c>
      <c r="S19" s="131" t="str">
        <f t="shared" si="1"/>
        <v/>
      </c>
      <c r="T19" s="222" t="str">
        <f t="shared" si="2"/>
        <v/>
      </c>
      <c r="U19" s="315" t="str">
        <f>IF(F19="",(""),((R19+(VLOOKUP(P19,'Leg-13'!$F$12:$U$44,16,FALSE)))))</f>
        <v/>
      </c>
      <c r="V19" s="16" t="str">
        <f>IF(F19="","",(O19+VLOOKUP('Leg-14'!F19,'Leg-13'!$F$12:$V$44,17,FALSE)))</f>
        <v/>
      </c>
      <c r="W19" s="219" t="str">
        <f>IF(P19="","",((O19+(VLOOKUP('Leg-14'!P19,'Leg-13'!$F$12:$V$44,17,FALSE)))/(U19*24)))</f>
        <v/>
      </c>
      <c r="X19" s="150" t="str">
        <f t="shared" si="6"/>
        <v/>
      </c>
    </row>
    <row r="20" spans="1:24" x14ac:dyDescent="0.3">
      <c r="A20" s="257" t="str">
        <f>IF(('Leg-13'!F20=""),"",('Leg-13'!F20))</f>
        <v/>
      </c>
      <c r="B20" s="256" t="str">
        <f>IF((A20=""),"",VLOOKUP(A20,'Car-Name'!$A$12:$B$44,2))</f>
        <v/>
      </c>
      <c r="C20" s="374"/>
      <c r="D20" s="256" t="str">
        <f>IF((A20=""),"",VLOOKUP(A20,'Car-Name'!$A$12:$C$44,3))</f>
        <v/>
      </c>
      <c r="E20" s="377"/>
      <c r="F20" s="380"/>
      <c r="G20" s="24" t="str">
        <f>IF((F20=""),"",(VLOOKUP(F20,'Car-Name'!$A$12:$B$44,2)))</f>
        <v/>
      </c>
      <c r="H20" s="383"/>
      <c r="I20" s="28" t="str">
        <f>IF((H20=""),"",(H20-(VLOOKUP(F20,'Leg-14'!$A$12:$C$44,3,FALSE))))</f>
        <v/>
      </c>
      <c r="J20" s="396"/>
      <c r="K20" s="28" t="str">
        <f t="shared" si="5"/>
        <v/>
      </c>
      <c r="L20" s="383"/>
      <c r="M20" s="383"/>
      <c r="N20" s="330" t="str">
        <f t="shared" si="3"/>
        <v/>
      </c>
      <c r="O20" s="390"/>
      <c r="P20" s="148" t="str">
        <f t="shared" si="4"/>
        <v/>
      </c>
      <c r="Q20" s="302" t="e">
        <f>IF('Car-Name'!A20="","",VLOOKUP(F20,'Car-Name'!$A$12:$B$44,2))</f>
        <v>#N/A</v>
      </c>
      <c r="R20" s="149" t="str">
        <f t="shared" si="0"/>
        <v/>
      </c>
      <c r="S20" s="131" t="str">
        <f t="shared" si="1"/>
        <v/>
      </c>
      <c r="T20" s="222" t="str">
        <f t="shared" si="2"/>
        <v/>
      </c>
      <c r="U20" s="315" t="str">
        <f>IF(F20="",(""),((R20+(VLOOKUP(P20,'Leg-13'!$F$12:$U$44,16,FALSE)))))</f>
        <v/>
      </c>
      <c r="V20" s="16" t="str">
        <f>IF(F20="","",(O20+VLOOKUP('Leg-14'!F20,'Leg-13'!$F$12:$V$44,17,FALSE)))</f>
        <v/>
      </c>
      <c r="W20" s="219" t="str">
        <f>IF(P20="","",((O20+(VLOOKUP('Leg-14'!P20,'Leg-13'!$F$12:$V$44,17,FALSE)))/(U20*24)))</f>
        <v/>
      </c>
      <c r="X20" s="150" t="str">
        <f t="shared" si="6"/>
        <v/>
      </c>
    </row>
    <row r="21" spans="1:24" x14ac:dyDescent="0.3">
      <c r="A21" s="257" t="str">
        <f>IF(('Leg-13'!F21=""),"",('Leg-13'!F21))</f>
        <v/>
      </c>
      <c r="B21" s="256" t="str">
        <f>IF((A21=""),"",VLOOKUP(A21,'Car-Name'!$A$12:$B$44,2))</f>
        <v/>
      </c>
      <c r="C21" s="374"/>
      <c r="D21" s="256" t="str">
        <f>IF((A21=""),"",VLOOKUP(A21,'Car-Name'!$A$12:$C$44,3))</f>
        <v/>
      </c>
      <c r="E21" s="377"/>
      <c r="F21" s="380"/>
      <c r="G21" s="24" t="str">
        <f>IF((F21=""),"",(VLOOKUP(F21,'Car-Name'!$A$12:$B$44,2)))</f>
        <v/>
      </c>
      <c r="H21" s="383"/>
      <c r="I21" s="28" t="str">
        <f>IF((H21=""),"",(H21-(VLOOKUP(F21,'Leg-14'!$A$12:$C$44,3,FALSE))))</f>
        <v/>
      </c>
      <c r="J21" s="396"/>
      <c r="K21" s="28" t="str">
        <f t="shared" si="5"/>
        <v/>
      </c>
      <c r="L21" s="383"/>
      <c r="M21" s="383"/>
      <c r="N21" s="330" t="str">
        <f t="shared" si="3"/>
        <v/>
      </c>
      <c r="O21" s="390"/>
      <c r="P21" s="148" t="str">
        <f t="shared" si="4"/>
        <v/>
      </c>
      <c r="Q21" s="302" t="e">
        <f>IF('Car-Name'!A21="","",VLOOKUP(F21,'Car-Name'!$A$12:$B$44,2))</f>
        <v>#N/A</v>
      </c>
      <c r="R21" s="149" t="str">
        <f t="shared" si="0"/>
        <v/>
      </c>
      <c r="S21" s="131" t="str">
        <f t="shared" si="1"/>
        <v/>
      </c>
      <c r="T21" s="222" t="str">
        <f t="shared" si="2"/>
        <v/>
      </c>
      <c r="U21" s="315" t="str">
        <f>IF(F21="",(""),((R21+(VLOOKUP(P21,'Leg-13'!$F$12:$U$44,16,FALSE)))))</f>
        <v/>
      </c>
      <c r="V21" s="16" t="str">
        <f>IF(F21="","",(O21+VLOOKUP('Leg-14'!F21,'Leg-13'!$F$12:$V$44,17,FALSE)))</f>
        <v/>
      </c>
      <c r="W21" s="219" t="str">
        <f>IF(P21="","",((O21+(VLOOKUP('Leg-14'!P21,'Leg-13'!$F$12:$V$44,17,FALSE)))/(U21*24)))</f>
        <v/>
      </c>
      <c r="X21" s="150" t="str">
        <f t="shared" si="6"/>
        <v/>
      </c>
    </row>
    <row r="22" spans="1:24" x14ac:dyDescent="0.3">
      <c r="A22" s="257" t="str">
        <f>IF(('Leg-13'!F22=""),"",('Leg-13'!F22))</f>
        <v/>
      </c>
      <c r="B22" s="256" t="str">
        <f>IF((A22=""),"",VLOOKUP(A22,'Car-Name'!$A$12:$B$44,2))</f>
        <v/>
      </c>
      <c r="C22" s="374"/>
      <c r="D22" s="256" t="str">
        <f>IF((A22=""),"",VLOOKUP(A22,'Car-Name'!$A$12:$C$44,3))</f>
        <v/>
      </c>
      <c r="E22" s="377"/>
      <c r="F22" s="380"/>
      <c r="G22" s="24" t="str">
        <f>IF((F22=""),"",(VLOOKUP(F22,'Car-Name'!$A$12:$B$44,2)))</f>
        <v/>
      </c>
      <c r="H22" s="383"/>
      <c r="I22" s="28" t="str">
        <f>IF((H22=""),"",(H22-(VLOOKUP(F22,'Leg-14'!$A$12:$C$44,3,FALSE))))</f>
        <v/>
      </c>
      <c r="J22" s="396"/>
      <c r="K22" s="28" t="str">
        <f t="shared" si="5"/>
        <v/>
      </c>
      <c r="L22" s="383"/>
      <c r="M22" s="383"/>
      <c r="N22" s="330" t="str">
        <f t="shared" si="3"/>
        <v/>
      </c>
      <c r="O22" s="390"/>
      <c r="P22" s="148" t="str">
        <f t="shared" si="4"/>
        <v/>
      </c>
      <c r="Q22" s="302" t="e">
        <f>IF('Car-Name'!A22="","",VLOOKUP(F22,'Car-Name'!$A$12:$B$44,2))</f>
        <v>#N/A</v>
      </c>
      <c r="R22" s="149" t="str">
        <f t="shared" si="0"/>
        <v/>
      </c>
      <c r="S22" s="131" t="str">
        <f t="shared" si="1"/>
        <v/>
      </c>
      <c r="T22" s="222" t="str">
        <f t="shared" si="2"/>
        <v/>
      </c>
      <c r="U22" s="315" t="str">
        <f>IF(F22="",(""),((R22+(VLOOKUP(P22,'Leg-13'!$F$12:$U$44,16,FALSE)))))</f>
        <v/>
      </c>
      <c r="V22" s="16" t="str">
        <f>IF(F22="","",(O22+VLOOKUP('Leg-14'!F22,'Leg-13'!$F$12:$V$44,17,FALSE)))</f>
        <v/>
      </c>
      <c r="W22" s="219" t="str">
        <f>IF(P22="","",((O22+(VLOOKUP('Leg-14'!P22,'Leg-13'!$F$12:$V$44,17,FALSE)))/(U22*24)))</f>
        <v/>
      </c>
      <c r="X22" s="150" t="str">
        <f t="shared" si="6"/>
        <v/>
      </c>
    </row>
    <row r="23" spans="1:24" x14ac:dyDescent="0.3">
      <c r="A23" s="257" t="str">
        <f>IF(('Leg-13'!F23=""),"",('Leg-13'!F23))</f>
        <v/>
      </c>
      <c r="B23" s="256" t="str">
        <f>IF((A23=""),"",VLOOKUP(A23,'Car-Name'!$A$12:$B$44,2))</f>
        <v/>
      </c>
      <c r="C23" s="374"/>
      <c r="D23" s="256" t="str">
        <f>IF((A23=""),"",VLOOKUP(A23,'Car-Name'!$A$12:$C$44,3))</f>
        <v/>
      </c>
      <c r="E23" s="377"/>
      <c r="F23" s="380"/>
      <c r="G23" s="24" t="str">
        <f>IF((F23=""),"",(VLOOKUP(F23,'Car-Name'!$A$12:$B$44,2)))</f>
        <v/>
      </c>
      <c r="H23" s="383"/>
      <c r="I23" s="28" t="str">
        <f>IF((H23=""),"",(H23-(VLOOKUP(F23,'Leg-14'!$A$12:$C$44,3,FALSE))))</f>
        <v/>
      </c>
      <c r="J23" s="396"/>
      <c r="K23" s="28" t="str">
        <f t="shared" si="5"/>
        <v/>
      </c>
      <c r="L23" s="383"/>
      <c r="M23" s="383"/>
      <c r="N23" s="330" t="str">
        <f t="shared" si="3"/>
        <v/>
      </c>
      <c r="O23" s="390"/>
      <c r="P23" s="148" t="str">
        <f t="shared" si="4"/>
        <v/>
      </c>
      <c r="Q23" s="302" t="e">
        <f>IF('Car-Name'!A23="","",VLOOKUP(F23,'Car-Name'!$A$12:$B$44,2))</f>
        <v>#N/A</v>
      </c>
      <c r="R23" s="149" t="str">
        <f t="shared" si="0"/>
        <v/>
      </c>
      <c r="S23" s="131" t="str">
        <f t="shared" si="1"/>
        <v/>
      </c>
      <c r="T23" s="222" t="str">
        <f t="shared" si="2"/>
        <v/>
      </c>
      <c r="U23" s="315" t="str">
        <f>IF(F23="",(""),((R23+(VLOOKUP(P23,'Leg-13'!$F$12:$U$44,16,FALSE)))))</f>
        <v/>
      </c>
      <c r="V23" s="16" t="str">
        <f>IF(F23="","",(O23+VLOOKUP('Leg-14'!F23,'Leg-13'!$F$12:$V$44,17,FALSE)))</f>
        <v/>
      </c>
      <c r="W23" s="219" t="str">
        <f>IF(P23="","",((O23+(VLOOKUP('Leg-14'!P23,'Leg-13'!$F$12:$V$44,17,FALSE)))/(U23*24)))</f>
        <v/>
      </c>
      <c r="X23" s="150" t="str">
        <f t="shared" si="6"/>
        <v/>
      </c>
    </row>
    <row r="24" spans="1:24" x14ac:dyDescent="0.3">
      <c r="A24" s="257" t="str">
        <f>IF(('Leg-13'!F24=""),"",('Leg-13'!F24))</f>
        <v/>
      </c>
      <c r="B24" s="256" t="str">
        <f>IF((A24=""),"",VLOOKUP(A24,'Car-Name'!$A$12:$B$44,2))</f>
        <v/>
      </c>
      <c r="C24" s="374"/>
      <c r="D24" s="256" t="str">
        <f>IF((A24=""),"",VLOOKUP(A24,'Car-Name'!$A$12:$C$44,3))</f>
        <v/>
      </c>
      <c r="E24" s="377"/>
      <c r="F24" s="380"/>
      <c r="G24" s="24" t="str">
        <f>IF((F24=""),"",(VLOOKUP(F24,'Car-Name'!$A$12:$B$44,2)))</f>
        <v/>
      </c>
      <c r="H24" s="383"/>
      <c r="I24" s="28" t="str">
        <f>IF((H24=""),"",(H24-(VLOOKUP(F24,'Leg-14'!$A$12:$C$44,3,FALSE))))</f>
        <v/>
      </c>
      <c r="J24" s="396"/>
      <c r="K24" s="28" t="str">
        <f t="shared" si="5"/>
        <v/>
      </c>
      <c r="L24" s="383"/>
      <c r="M24" s="383"/>
      <c r="N24" s="330" t="str">
        <f t="shared" si="3"/>
        <v/>
      </c>
      <c r="O24" s="390"/>
      <c r="P24" s="148" t="str">
        <f t="shared" si="4"/>
        <v/>
      </c>
      <c r="Q24" s="302" t="e">
        <f>IF('Car-Name'!A24="","",VLOOKUP(F24,'Car-Name'!$A$12:$B$44,2))</f>
        <v>#N/A</v>
      </c>
      <c r="R24" s="149" t="str">
        <f t="shared" si="0"/>
        <v/>
      </c>
      <c r="S24" s="131" t="str">
        <f t="shared" si="1"/>
        <v/>
      </c>
      <c r="T24" s="222" t="str">
        <f t="shared" si="2"/>
        <v/>
      </c>
      <c r="U24" s="315" t="str">
        <f>IF(F24="",(""),((R24+(VLOOKUP(P24,'Leg-13'!$F$12:$U$44,16,FALSE)))))</f>
        <v/>
      </c>
      <c r="V24" s="16" t="str">
        <f>IF(F24="","",(O24+VLOOKUP('Leg-14'!F24,'Leg-13'!$F$12:$V$44,17,FALSE)))</f>
        <v/>
      </c>
      <c r="W24" s="219" t="str">
        <f>IF(P24="","",((O24+(VLOOKUP('Leg-14'!P24,'Leg-13'!$F$12:$V$44,17,FALSE)))/(U24*24)))</f>
        <v/>
      </c>
      <c r="X24" s="150" t="str">
        <f t="shared" si="6"/>
        <v/>
      </c>
    </row>
    <row r="25" spans="1:24" x14ac:dyDescent="0.3">
      <c r="A25" s="257" t="str">
        <f>IF(('Leg-13'!F25=""),"",('Leg-13'!F25))</f>
        <v/>
      </c>
      <c r="B25" s="256" t="str">
        <f>IF((A25=""),"",VLOOKUP(A25,'Car-Name'!$A$12:$B$44,2))</f>
        <v/>
      </c>
      <c r="C25" s="374"/>
      <c r="D25" s="256" t="str">
        <f>IF((A25=""),"",VLOOKUP(A25,'Car-Name'!$A$12:$C$44,3))</f>
        <v/>
      </c>
      <c r="E25" s="377"/>
      <c r="F25" s="380"/>
      <c r="G25" s="24" t="str">
        <f>IF((F25=""),"",(VLOOKUP(F25,'Car-Name'!$A$12:$B$44,2)))</f>
        <v/>
      </c>
      <c r="H25" s="383"/>
      <c r="I25" s="28" t="str">
        <f>IF((H25=""),"",(H25-(VLOOKUP(F25,'Leg-14'!$A$12:$C$44,3,FALSE))))</f>
        <v/>
      </c>
      <c r="J25" s="396"/>
      <c r="K25" s="28" t="str">
        <f t="shared" si="5"/>
        <v/>
      </c>
      <c r="L25" s="383"/>
      <c r="M25" s="383"/>
      <c r="N25" s="330" t="str">
        <f t="shared" si="3"/>
        <v/>
      </c>
      <c r="O25" s="390"/>
      <c r="P25" s="148" t="str">
        <f t="shared" si="4"/>
        <v/>
      </c>
      <c r="Q25" s="302" t="e">
        <f>IF('Car-Name'!A25="","",VLOOKUP(F25,'Car-Name'!$A$12:$B$44,2))</f>
        <v>#N/A</v>
      </c>
      <c r="R25" s="149" t="str">
        <f t="shared" si="0"/>
        <v/>
      </c>
      <c r="S25" s="131" t="str">
        <f t="shared" si="1"/>
        <v/>
      </c>
      <c r="T25" s="222" t="str">
        <f t="shared" si="2"/>
        <v/>
      </c>
      <c r="U25" s="315" t="str">
        <f>IF(F25="",(""),((R25+(VLOOKUP(P25,'Leg-13'!$F$12:$U$44,16,FALSE)))))</f>
        <v/>
      </c>
      <c r="V25" s="16" t="str">
        <f>IF(F25="","",(O25+VLOOKUP('Leg-14'!F25,'Leg-13'!$F$12:$V$44,17,FALSE)))</f>
        <v/>
      </c>
      <c r="W25" s="219" t="str">
        <f>IF(P25="","",((O25+(VLOOKUP('Leg-14'!P25,'Leg-13'!$F$12:$V$44,17,FALSE)))/(U25*24)))</f>
        <v/>
      </c>
      <c r="X25" s="150" t="str">
        <f t="shared" si="6"/>
        <v/>
      </c>
    </row>
    <row r="26" spans="1:24" x14ac:dyDescent="0.3">
      <c r="A26" s="257" t="str">
        <f>IF(('Leg-13'!F26=""),"",('Leg-13'!F26))</f>
        <v/>
      </c>
      <c r="B26" s="256" t="str">
        <f>IF((A26=""),"",VLOOKUP(A26,'Car-Name'!$A$12:$B$44,2))</f>
        <v/>
      </c>
      <c r="C26" s="374"/>
      <c r="D26" s="256" t="str">
        <f>IF((A26=""),"",VLOOKUP(A26,'Car-Name'!$A$12:$C$44,3))</f>
        <v/>
      </c>
      <c r="E26" s="377"/>
      <c r="F26" s="380"/>
      <c r="G26" s="24" t="str">
        <f>IF((F26=""),"",(VLOOKUP(F26,'Car-Name'!$A$12:$B$44,2)))</f>
        <v/>
      </c>
      <c r="H26" s="383"/>
      <c r="I26" s="28" t="str">
        <f>IF((H26=""),"",(H26-(VLOOKUP(F26,'Leg-14'!$A$12:$C$44,3,FALSE))))</f>
        <v/>
      </c>
      <c r="J26" s="396"/>
      <c r="K26" s="28" t="str">
        <f t="shared" si="5"/>
        <v/>
      </c>
      <c r="L26" s="383"/>
      <c r="M26" s="383"/>
      <c r="N26" s="330" t="str">
        <f t="shared" si="3"/>
        <v/>
      </c>
      <c r="O26" s="390"/>
      <c r="P26" s="148" t="str">
        <f t="shared" si="4"/>
        <v/>
      </c>
      <c r="Q26" s="302" t="e">
        <f>IF('Car-Name'!A26="","",VLOOKUP(F26,'Car-Name'!$A$12:$B$44,2))</f>
        <v>#N/A</v>
      </c>
      <c r="R26" s="149" t="str">
        <f t="shared" si="0"/>
        <v/>
      </c>
      <c r="S26" s="131" t="str">
        <f t="shared" si="1"/>
        <v/>
      </c>
      <c r="T26" s="222" t="str">
        <f t="shared" si="2"/>
        <v/>
      </c>
      <c r="U26" s="315" t="str">
        <f>IF(F26="",(""),((R26+(VLOOKUP(P26,'Leg-13'!$F$12:$U$44,16,FALSE)))))</f>
        <v/>
      </c>
      <c r="V26" s="16" t="str">
        <f>IF(F26="","",(O26+VLOOKUP('Leg-14'!F26,'Leg-13'!$F$12:$V$44,17,FALSE)))</f>
        <v/>
      </c>
      <c r="W26" s="219" t="str">
        <f>IF(P26="","",((O26+(VLOOKUP('Leg-14'!P26,'Leg-13'!$F$12:$V$44,17,FALSE)))/(U26*24)))</f>
        <v/>
      </c>
      <c r="X26" s="150" t="str">
        <f t="shared" si="6"/>
        <v/>
      </c>
    </row>
    <row r="27" spans="1:24" x14ac:dyDescent="0.3">
      <c r="A27" s="257" t="str">
        <f>IF(('Leg-13'!F27=""),"",('Leg-13'!F27))</f>
        <v/>
      </c>
      <c r="B27" s="256" t="str">
        <f>IF((A27=""),"",VLOOKUP(A27,'Car-Name'!$A$12:$B$44,2))</f>
        <v/>
      </c>
      <c r="C27" s="374"/>
      <c r="D27" s="256" t="str">
        <f>IF((A27=""),"",VLOOKUP(A27,'Car-Name'!$A$12:$C$44,3))</f>
        <v/>
      </c>
      <c r="E27" s="377"/>
      <c r="F27" s="380"/>
      <c r="G27" s="24" t="str">
        <f>IF((F27=""),"",(VLOOKUP(F27,'Car-Name'!$A$12:$B$44,2)))</f>
        <v/>
      </c>
      <c r="H27" s="383"/>
      <c r="I27" s="28" t="str">
        <f>IF((H27=""),"",(H27-(VLOOKUP(F27,'Leg-14'!$A$12:$C$44,3,FALSE))))</f>
        <v/>
      </c>
      <c r="J27" s="396"/>
      <c r="K27" s="28" t="str">
        <f t="shared" si="5"/>
        <v/>
      </c>
      <c r="L27" s="383"/>
      <c r="M27" s="383"/>
      <c r="N27" s="330" t="str">
        <f t="shared" si="3"/>
        <v/>
      </c>
      <c r="O27" s="390"/>
      <c r="P27" s="148" t="str">
        <f t="shared" si="4"/>
        <v/>
      </c>
      <c r="Q27" s="302" t="e">
        <f>IF('Car-Name'!A27="","",VLOOKUP(F27,'Car-Name'!$A$12:$B$44,2))</f>
        <v>#N/A</v>
      </c>
      <c r="R27" s="149" t="str">
        <f t="shared" si="0"/>
        <v/>
      </c>
      <c r="S27" s="131" t="str">
        <f t="shared" si="1"/>
        <v/>
      </c>
      <c r="T27" s="222" t="str">
        <f t="shared" si="2"/>
        <v/>
      </c>
      <c r="U27" s="315" t="str">
        <f>IF(F27="",(""),((R27+(VLOOKUP(P27,'Leg-13'!$F$12:$U$44,16,FALSE)))))</f>
        <v/>
      </c>
      <c r="V27" s="16" t="str">
        <f>IF(F27="","",(O27+VLOOKUP('Leg-14'!F27,'Leg-13'!$F$12:$V$44,17,FALSE)))</f>
        <v/>
      </c>
      <c r="W27" s="219" t="str">
        <f>IF(P27="","",((O27+(VLOOKUP('Leg-14'!P27,'Leg-13'!$F$12:$V$44,17,FALSE)))/(U27*24)))</f>
        <v/>
      </c>
      <c r="X27" s="150" t="str">
        <f t="shared" si="6"/>
        <v/>
      </c>
    </row>
    <row r="28" spans="1:24" x14ac:dyDescent="0.3">
      <c r="A28" s="257" t="str">
        <f>IF(('Leg-13'!F28=""),"",('Leg-13'!F28))</f>
        <v/>
      </c>
      <c r="B28" s="256" t="str">
        <f>IF((A28=""),"",VLOOKUP(A28,'Car-Name'!$A$12:$B$44,2))</f>
        <v/>
      </c>
      <c r="C28" s="374"/>
      <c r="D28" s="256" t="str">
        <f>IF((A28=""),"",VLOOKUP(A28,'Car-Name'!$A$12:$C$44,3))</f>
        <v/>
      </c>
      <c r="E28" s="377"/>
      <c r="F28" s="380"/>
      <c r="G28" s="24" t="str">
        <f>IF((F28=""),"",(VLOOKUP(F28,'Car-Name'!$A$12:$B$44,2)))</f>
        <v/>
      </c>
      <c r="H28" s="383"/>
      <c r="I28" s="28" t="str">
        <f>IF((H28=""),"",(H28-(VLOOKUP(F28,'Leg-14'!$A$12:$C$44,3,FALSE))))</f>
        <v/>
      </c>
      <c r="J28" s="396"/>
      <c r="K28" s="28" t="str">
        <f t="shared" si="5"/>
        <v/>
      </c>
      <c r="L28" s="383"/>
      <c r="M28" s="383"/>
      <c r="N28" s="330" t="str">
        <f t="shared" si="3"/>
        <v/>
      </c>
      <c r="O28" s="390"/>
      <c r="P28" s="148" t="str">
        <f t="shared" si="4"/>
        <v/>
      </c>
      <c r="Q28" s="302" t="e">
        <f>IF('Car-Name'!A28="","",VLOOKUP(F28,'Car-Name'!$A$12:$B$44,2))</f>
        <v>#N/A</v>
      </c>
      <c r="R28" s="149" t="str">
        <f t="shared" si="0"/>
        <v/>
      </c>
      <c r="S28" s="131" t="str">
        <f t="shared" si="1"/>
        <v/>
      </c>
      <c r="T28" s="222" t="str">
        <f t="shared" si="2"/>
        <v/>
      </c>
      <c r="U28" s="315" t="str">
        <f>IF(F28="",(""),((R28+(VLOOKUP(P28,'Leg-13'!$F$12:$U$44,16,FALSE)))))</f>
        <v/>
      </c>
      <c r="V28" s="16" t="str">
        <f>IF(F28="","",(O28+VLOOKUP('Leg-14'!F28,'Leg-13'!$F$12:$V$44,17,FALSE)))</f>
        <v/>
      </c>
      <c r="W28" s="219" t="str">
        <f>IF(P28="","",((O28+(VLOOKUP('Leg-14'!P28,'Leg-13'!$F$12:$V$44,17,FALSE)))/(U28*24)))</f>
        <v/>
      </c>
      <c r="X28" s="150" t="str">
        <f t="shared" si="6"/>
        <v/>
      </c>
    </row>
    <row r="29" spans="1:24" x14ac:dyDescent="0.3">
      <c r="A29" s="257" t="str">
        <f>IF(('Leg-13'!F29=""),"",('Leg-13'!F29))</f>
        <v/>
      </c>
      <c r="B29" s="256" t="str">
        <f>IF((A29=""),"",VLOOKUP(A29,'Car-Name'!$A$12:$B$44,2))</f>
        <v/>
      </c>
      <c r="C29" s="374"/>
      <c r="D29" s="256" t="str">
        <f>IF((A29=""),"",VLOOKUP(A29,'Car-Name'!$A$12:$C$44,3))</f>
        <v/>
      </c>
      <c r="E29" s="377"/>
      <c r="F29" s="380"/>
      <c r="G29" s="24" t="str">
        <f>IF((F29=""),"",(VLOOKUP(F29,'Car-Name'!$A$12:$B$44,2)))</f>
        <v/>
      </c>
      <c r="H29" s="383"/>
      <c r="I29" s="28" t="str">
        <f>IF((H29=""),"",(H29-(VLOOKUP(F29,'Leg-14'!$A$12:$C$44,3,FALSE))))</f>
        <v/>
      </c>
      <c r="J29" s="396"/>
      <c r="K29" s="28" t="str">
        <f t="shared" si="5"/>
        <v/>
      </c>
      <c r="L29" s="383"/>
      <c r="M29" s="383"/>
      <c r="N29" s="330" t="str">
        <f t="shared" si="3"/>
        <v/>
      </c>
      <c r="O29" s="390"/>
      <c r="P29" s="148" t="str">
        <f t="shared" si="4"/>
        <v/>
      </c>
      <c r="Q29" s="302" t="e">
        <f>IF('Car-Name'!A29="","",VLOOKUP(F29,'Car-Name'!$A$12:$B$44,2))</f>
        <v>#N/A</v>
      </c>
      <c r="R29" s="149" t="str">
        <f>IF(N29="",(""),(N29))</f>
        <v/>
      </c>
      <c r="S29" s="131" t="str">
        <f>IF(R29="",(""),(O29/(R29*24)))</f>
        <v/>
      </c>
      <c r="T29" s="222" t="str">
        <f t="shared" si="2"/>
        <v/>
      </c>
      <c r="U29" s="315" t="str">
        <f>IF(F29="",(""),((R29+(VLOOKUP(P29,'Leg-13'!$F$12:$U$44,16,FALSE)))))</f>
        <v/>
      </c>
      <c r="V29" s="16" t="str">
        <f>IF(F29="","",(O29+VLOOKUP('Leg-14'!F29,'Leg-13'!$F$12:$V$44,17,FALSE)))</f>
        <v/>
      </c>
      <c r="W29" s="219" t="str">
        <f>IF(P29="","",((O29+(VLOOKUP('Leg-14'!P29,'Leg-13'!$F$12:$V$44,17,FALSE)))/(U29*24)))</f>
        <v/>
      </c>
      <c r="X29" s="150" t="str">
        <f t="shared" si="6"/>
        <v/>
      </c>
    </row>
    <row r="30" spans="1:24" x14ac:dyDescent="0.3">
      <c r="A30" s="257" t="str">
        <f>IF(('Leg-13'!F30=""),"",('Leg-13'!F30))</f>
        <v/>
      </c>
      <c r="B30" s="256" t="str">
        <f>IF((A30=""),"",VLOOKUP(A30,'Car-Name'!$A$12:$B$44,2))</f>
        <v/>
      </c>
      <c r="C30" s="374"/>
      <c r="D30" s="256" t="str">
        <f>IF((A30=""),"",VLOOKUP(A30,'Car-Name'!$A$12:$C$44,3))</f>
        <v/>
      </c>
      <c r="E30" s="377"/>
      <c r="F30" s="380"/>
      <c r="G30" s="24" t="str">
        <f>IF((F30=""),"",(VLOOKUP(F30,'Car-Name'!$A$12:$B$44,2)))</f>
        <v/>
      </c>
      <c r="H30" s="383"/>
      <c r="I30" s="28" t="str">
        <f>IF((H30=""),"",(H30-(VLOOKUP(F30,'Leg-14'!$A$12:$C$44,3,FALSE))))</f>
        <v/>
      </c>
      <c r="J30" s="396"/>
      <c r="K30" s="28" t="str">
        <f t="shared" si="5"/>
        <v/>
      </c>
      <c r="L30" s="383"/>
      <c r="M30" s="383"/>
      <c r="N30" s="330" t="str">
        <f t="shared" si="3"/>
        <v/>
      </c>
      <c r="O30" s="390"/>
      <c r="P30" s="148" t="str">
        <f t="shared" si="4"/>
        <v/>
      </c>
      <c r="Q30" s="302" t="e">
        <f>IF('Car-Name'!A30="","",VLOOKUP(F30,'Car-Name'!$A$12:$B$44,2))</f>
        <v>#N/A</v>
      </c>
      <c r="R30" s="149" t="str">
        <f t="shared" ref="R30:R44" si="7">IF(N30="",(""),(N30))</f>
        <v/>
      </c>
      <c r="S30" s="131" t="str">
        <f t="shared" ref="S30:S44" si="8">IF(R30="",(""),(O30/(R30*24)))</f>
        <v/>
      </c>
      <c r="T30" s="222" t="str">
        <f t="shared" si="2"/>
        <v/>
      </c>
      <c r="U30" s="315" t="str">
        <f>IF(F30="",(""),((R30+(VLOOKUP(P30,'Leg-13'!$F$12:$U$44,16,FALSE)))))</f>
        <v/>
      </c>
      <c r="V30" s="16" t="str">
        <f>IF(F30="","",(O30+VLOOKUP('Leg-14'!F30,'Leg-13'!$F$12:$V$44,17,FALSE)))</f>
        <v/>
      </c>
      <c r="W30" s="219" t="str">
        <f>IF(P30="","",((O30+(VLOOKUP('Leg-14'!P30,'Leg-13'!$F$12:$V$44,17,FALSE)))/(U30*24)))</f>
        <v/>
      </c>
      <c r="X30" s="150" t="str">
        <f t="shared" si="6"/>
        <v/>
      </c>
    </row>
    <row r="31" spans="1:24" x14ac:dyDescent="0.3">
      <c r="A31" s="257" t="str">
        <f>IF(('Leg-13'!F31=""),"",('Leg-13'!F31))</f>
        <v/>
      </c>
      <c r="B31" s="256" t="str">
        <f>IF((A31=""),"",VLOOKUP(A31,'Car-Name'!$A$12:$B$44,2))</f>
        <v/>
      </c>
      <c r="C31" s="374"/>
      <c r="D31" s="256" t="str">
        <f>IF((A31=""),"",VLOOKUP(A31,'Car-Name'!$A$12:$C$44,3))</f>
        <v/>
      </c>
      <c r="E31" s="377"/>
      <c r="F31" s="380"/>
      <c r="G31" s="24" t="str">
        <f>IF((F31=""),"",(VLOOKUP(F31,'Car-Name'!$A$12:$B$44,2)))</f>
        <v/>
      </c>
      <c r="H31" s="383"/>
      <c r="I31" s="28" t="str">
        <f>IF((H31=""),"",(H31-(VLOOKUP(F31,'Leg-14'!$A$12:$C$44,3,FALSE))))</f>
        <v/>
      </c>
      <c r="J31" s="396"/>
      <c r="K31" s="28" t="str">
        <f t="shared" si="5"/>
        <v/>
      </c>
      <c r="L31" s="383"/>
      <c r="M31" s="383"/>
      <c r="N31" s="330" t="str">
        <f t="shared" si="3"/>
        <v/>
      </c>
      <c r="O31" s="390"/>
      <c r="P31" s="148" t="str">
        <f t="shared" si="4"/>
        <v/>
      </c>
      <c r="Q31" s="302" t="e">
        <f>IF('Car-Name'!A31="","",VLOOKUP(F31,'Car-Name'!$A$12:$B$44,2))</f>
        <v>#N/A</v>
      </c>
      <c r="R31" s="149" t="str">
        <f t="shared" si="7"/>
        <v/>
      </c>
      <c r="S31" s="131" t="str">
        <f t="shared" si="8"/>
        <v/>
      </c>
      <c r="T31" s="222" t="str">
        <f t="shared" si="2"/>
        <v/>
      </c>
      <c r="U31" s="315" t="str">
        <f>IF(F31="",(""),((R31+(VLOOKUP(P31,'Leg-13'!$F$12:$U$44,16,FALSE)))))</f>
        <v/>
      </c>
      <c r="V31" s="16" t="str">
        <f>IF(F31="","",(O31+VLOOKUP('Leg-14'!F31,'Leg-13'!$F$12:$V$44,17,FALSE)))</f>
        <v/>
      </c>
      <c r="W31" s="219" t="str">
        <f>IF(P31="","",((O31+(VLOOKUP('Leg-14'!P31,'Leg-13'!$F$12:$V$44,17,FALSE)))/(U31*24)))</f>
        <v/>
      </c>
      <c r="X31" s="150" t="str">
        <f t="shared" si="6"/>
        <v/>
      </c>
    </row>
    <row r="32" spans="1:24" x14ac:dyDescent="0.3">
      <c r="A32" s="257" t="str">
        <f>IF(('Leg-13'!F32=""),"",('Leg-13'!F32))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IF((H32=""),"",(H32-(VLOOKUP(F32,'Leg-14'!$A$12:$C$44,3,FALSE))))</f>
        <v/>
      </c>
      <c r="J32" s="396"/>
      <c r="K32" s="28" t="str">
        <f t="shared" si="5"/>
        <v/>
      </c>
      <c r="L32" s="383"/>
      <c r="M32" s="383"/>
      <c r="N32" s="330" t="str">
        <f t="shared" si="3"/>
        <v/>
      </c>
      <c r="O32" s="390"/>
      <c r="P32" s="148" t="str">
        <f t="shared" si="4"/>
        <v/>
      </c>
      <c r="Q32" s="302" t="e">
        <f>IF('Car-Name'!A32="","",VLOOKUP(F32,'Car-Name'!$A$12:$B$44,2))</f>
        <v>#N/A</v>
      </c>
      <c r="R32" s="149" t="str">
        <f t="shared" si="7"/>
        <v/>
      </c>
      <c r="S32" s="131" t="str">
        <f t="shared" si="8"/>
        <v/>
      </c>
      <c r="T32" s="222" t="str">
        <f t="shared" si="2"/>
        <v/>
      </c>
      <c r="U32" s="315" t="str">
        <f>IF(F32="",(""),((R32+(VLOOKUP(P32,'Leg-13'!$F$12:$U$44,16,FALSE)))))</f>
        <v/>
      </c>
      <c r="V32" s="16" t="str">
        <f>IF(F32="","",(O32+VLOOKUP('Leg-14'!F32,'Leg-13'!$F$12:$V$44,17,FALSE)))</f>
        <v/>
      </c>
      <c r="W32" s="219" t="str">
        <f>IF(P32="","",((O32+(VLOOKUP('Leg-14'!P32,'Leg-13'!$F$12:$V$44,17,FALSE)))/(U32*24)))</f>
        <v/>
      </c>
      <c r="X32" s="150" t="str">
        <f t="shared" si="6"/>
        <v/>
      </c>
    </row>
    <row r="33" spans="1:24" x14ac:dyDescent="0.3">
      <c r="A33" s="257" t="str">
        <f>IF(('Leg-13'!F33=""),"",('Leg-13'!F33))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IF((H33=""),"",(H33-(VLOOKUP(F33,'Leg-14'!$A$12:$C$44,3,FALSE))))</f>
        <v/>
      </c>
      <c r="J33" s="396"/>
      <c r="K33" s="28" t="str">
        <f t="shared" si="5"/>
        <v/>
      </c>
      <c r="L33" s="383"/>
      <c r="M33" s="383"/>
      <c r="N33" s="330" t="str">
        <f t="shared" si="3"/>
        <v/>
      </c>
      <c r="O33" s="390"/>
      <c r="P33" s="148" t="str">
        <f t="shared" si="4"/>
        <v/>
      </c>
      <c r="Q33" s="302" t="e">
        <f>IF('Car-Name'!A33="","",VLOOKUP(F33,'Car-Name'!$A$12:$B$44,2))</f>
        <v>#N/A</v>
      </c>
      <c r="R33" s="149" t="str">
        <f t="shared" si="7"/>
        <v/>
      </c>
      <c r="S33" s="131" t="str">
        <f t="shared" si="8"/>
        <v/>
      </c>
      <c r="T33" s="222" t="str">
        <f t="shared" si="2"/>
        <v/>
      </c>
      <c r="U33" s="315" t="str">
        <f>IF(F33="",(""),((R33+(VLOOKUP(P33,'Leg-13'!$F$12:$U$44,16,FALSE)))))</f>
        <v/>
      </c>
      <c r="V33" s="16" t="str">
        <f>IF(F33="","",(O33+VLOOKUP('Leg-14'!F33,'Leg-13'!$F$12:$V$44,17,FALSE)))</f>
        <v/>
      </c>
      <c r="W33" s="219" t="str">
        <f>IF(P33="","",((O33+(VLOOKUP('Leg-14'!P33,'Leg-13'!$F$12:$V$44,17,FALSE)))/(U33*24)))</f>
        <v/>
      </c>
      <c r="X33" s="150" t="str">
        <f t="shared" si="6"/>
        <v/>
      </c>
    </row>
    <row r="34" spans="1:24" x14ac:dyDescent="0.3">
      <c r="A34" s="257" t="str">
        <f>IF(('Leg-13'!F34=""),"",('Leg-13'!F34))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IF((H34=""),"",(H34-(VLOOKUP(F34,'Leg-14'!$A$12:$C$44,3,FALSE))))</f>
        <v/>
      </c>
      <c r="J34" s="396"/>
      <c r="K34" s="28" t="str">
        <f t="shared" si="5"/>
        <v/>
      </c>
      <c r="L34" s="383"/>
      <c r="M34" s="383"/>
      <c r="N34" s="330" t="str">
        <f t="shared" si="3"/>
        <v/>
      </c>
      <c r="O34" s="390"/>
      <c r="P34" s="148" t="str">
        <f t="shared" si="4"/>
        <v/>
      </c>
      <c r="Q34" s="302" t="e">
        <f>IF('Car-Name'!A34="","",VLOOKUP(F34,'Car-Name'!$A$12:$B$44,2))</f>
        <v>#N/A</v>
      </c>
      <c r="R34" s="149" t="str">
        <f t="shared" si="7"/>
        <v/>
      </c>
      <c r="S34" s="131" t="str">
        <f t="shared" si="8"/>
        <v/>
      </c>
      <c r="T34" s="222" t="str">
        <f t="shared" si="2"/>
        <v/>
      </c>
      <c r="U34" s="315" t="str">
        <f>IF(F34="",(""),((R34+(VLOOKUP(P34,'Leg-13'!$F$12:$U$44,16,FALSE)))))</f>
        <v/>
      </c>
      <c r="V34" s="16" t="str">
        <f>IF(F34="","",(O34+VLOOKUP('Leg-14'!F34,'Leg-13'!$F$12:$V$44,17,FALSE)))</f>
        <v/>
      </c>
      <c r="W34" s="219" t="str">
        <f>IF(P34="","",((O34+(VLOOKUP('Leg-14'!P34,'Leg-13'!$F$12:$V$44,17,FALSE)))/(U34*24)))</f>
        <v/>
      </c>
      <c r="X34" s="150" t="str">
        <f t="shared" si="6"/>
        <v/>
      </c>
    </row>
    <row r="35" spans="1:24" x14ac:dyDescent="0.3">
      <c r="A35" s="257" t="str">
        <f>IF(('Leg-13'!F35=""),"",('Leg-13'!F35))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IF((H35=""),"",(H35-(VLOOKUP(F35,'Leg-14'!$A$12:$C$44,3,FALSE))))</f>
        <v/>
      </c>
      <c r="J35" s="396"/>
      <c r="K35" s="28" t="str">
        <f t="shared" si="5"/>
        <v/>
      </c>
      <c r="L35" s="383"/>
      <c r="M35" s="383"/>
      <c r="N35" s="330" t="str">
        <f t="shared" si="3"/>
        <v/>
      </c>
      <c r="O35" s="390"/>
      <c r="P35" s="148" t="str">
        <f t="shared" si="4"/>
        <v/>
      </c>
      <c r="Q35" s="302" t="str">
        <f>IF('Car-Name'!A35="","",VLOOKUP(F35,'Car-Name'!$A$12:$B$44,2))</f>
        <v/>
      </c>
      <c r="R35" s="149" t="str">
        <f t="shared" si="7"/>
        <v/>
      </c>
      <c r="S35" s="131" t="str">
        <f t="shared" si="8"/>
        <v/>
      </c>
      <c r="T35" s="222" t="str">
        <f t="shared" si="2"/>
        <v/>
      </c>
      <c r="U35" s="315" t="str">
        <f>IF(F35="",(""),((R35+(VLOOKUP(P35,'Leg-13'!$F$12:$U$44,16,FALSE)))))</f>
        <v/>
      </c>
      <c r="V35" s="16" t="str">
        <f>IF(F35="","",(O35+VLOOKUP('Leg-14'!F35,'Leg-13'!$F$12:$V$44,17,FALSE)))</f>
        <v/>
      </c>
      <c r="W35" s="219" t="str">
        <f>IF(P35="","",((O35+(VLOOKUP('Leg-14'!P35,'Leg-13'!$F$12:$V$44,17,FALSE)))/(U35*24)))</f>
        <v/>
      </c>
      <c r="X35" s="150" t="str">
        <f t="shared" si="6"/>
        <v/>
      </c>
    </row>
    <row r="36" spans="1:24" x14ac:dyDescent="0.3">
      <c r="A36" s="257" t="str">
        <f>IF(('Leg-13'!F36=""),"",('Leg-13'!F36))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IF((H36=""),"",(H36-(VLOOKUP(F36,'Leg-14'!$A$12:$C$44,3,FALSE))))</f>
        <v/>
      </c>
      <c r="J36" s="396"/>
      <c r="K36" s="28" t="str">
        <f t="shared" si="5"/>
        <v/>
      </c>
      <c r="L36" s="383"/>
      <c r="M36" s="383"/>
      <c r="N36" s="330" t="str">
        <f t="shared" si="3"/>
        <v/>
      </c>
      <c r="O36" s="390"/>
      <c r="P36" s="148" t="str">
        <f t="shared" si="4"/>
        <v/>
      </c>
      <c r="Q36" s="302" t="str">
        <f>IF('Car-Name'!A36="","",VLOOKUP(F36,'Car-Name'!$A$12:$B$44,2))</f>
        <v/>
      </c>
      <c r="R36" s="149" t="str">
        <f t="shared" si="7"/>
        <v/>
      </c>
      <c r="S36" s="131" t="str">
        <f t="shared" si="8"/>
        <v/>
      </c>
      <c r="T36" s="222" t="str">
        <f t="shared" si="2"/>
        <v/>
      </c>
      <c r="U36" s="315" t="str">
        <f>IF(F36="",(""),((R36+(VLOOKUP(P36,'Leg-13'!$F$12:$U$44,16,FALSE)))))</f>
        <v/>
      </c>
      <c r="V36" s="16" t="str">
        <f>IF(F36="","",(O36+VLOOKUP('Leg-14'!F36,'Leg-13'!$F$12:$V$44,17,FALSE)))</f>
        <v/>
      </c>
      <c r="W36" s="219" t="str">
        <f>IF(P36="","",((O36+(VLOOKUP('Leg-14'!P36,'Leg-13'!$F$12:$V$44,17,FALSE)))/(U36*24)))</f>
        <v/>
      </c>
      <c r="X36" s="150" t="str">
        <f t="shared" si="6"/>
        <v/>
      </c>
    </row>
    <row r="37" spans="1:24" x14ac:dyDescent="0.3">
      <c r="A37" s="257" t="str">
        <f>IF(('Leg-13'!F37=""),"",('Leg-13'!F37))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IF((H37=""),"",(H37-(VLOOKUP(F37,'Leg-14'!$A$12:$C$44,3,FALSE))))</f>
        <v/>
      </c>
      <c r="J37" s="396"/>
      <c r="K37" s="28" t="str">
        <f t="shared" si="5"/>
        <v/>
      </c>
      <c r="L37" s="383"/>
      <c r="M37" s="383"/>
      <c r="N37" s="330" t="str">
        <f t="shared" si="3"/>
        <v/>
      </c>
      <c r="O37" s="390"/>
      <c r="P37" s="148" t="str">
        <f t="shared" si="4"/>
        <v/>
      </c>
      <c r="Q37" s="302" t="str">
        <f>IF('Car-Name'!A37="","",VLOOKUP(F37,'Car-Name'!$A$12:$B$44,2))</f>
        <v/>
      </c>
      <c r="R37" s="149" t="str">
        <f t="shared" si="7"/>
        <v/>
      </c>
      <c r="S37" s="131" t="str">
        <f t="shared" si="8"/>
        <v/>
      </c>
      <c r="T37" s="222" t="str">
        <f t="shared" si="2"/>
        <v/>
      </c>
      <c r="U37" s="315" t="str">
        <f>IF(F37="",(""),((R37+(VLOOKUP(P37,'Leg-13'!$F$12:$U$44,16,FALSE)))))</f>
        <v/>
      </c>
      <c r="V37" s="16" t="str">
        <f>IF(F37="","",(O37+VLOOKUP('Leg-14'!F37,'Leg-13'!$F$12:$V$44,17,FALSE)))</f>
        <v/>
      </c>
      <c r="W37" s="219" t="str">
        <f>IF(P37="","",((O37+(VLOOKUP('Leg-14'!P37,'Leg-13'!$F$12:$V$44,17,FALSE)))/(U37*24)))</f>
        <v/>
      </c>
      <c r="X37" s="150" t="str">
        <f t="shared" si="6"/>
        <v/>
      </c>
    </row>
    <row r="38" spans="1:24" x14ac:dyDescent="0.3">
      <c r="A38" s="257" t="str">
        <f>IF(('Leg-13'!F38=""),"",('Leg-13'!F38))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IF((H38=""),"",(H38-(VLOOKUP(F38,'Leg-14'!$A$12:$C$44,3,FALSE))))</f>
        <v/>
      </c>
      <c r="J38" s="396"/>
      <c r="K38" s="28" t="str">
        <f t="shared" si="5"/>
        <v/>
      </c>
      <c r="L38" s="383"/>
      <c r="M38" s="383"/>
      <c r="N38" s="330" t="str">
        <f t="shared" si="3"/>
        <v/>
      </c>
      <c r="O38" s="390"/>
      <c r="P38" s="148" t="str">
        <f t="shared" si="4"/>
        <v/>
      </c>
      <c r="Q38" s="302" t="str">
        <f>IF('Car-Name'!A38="","",VLOOKUP(F38,'Car-Name'!$A$12:$B$44,2))</f>
        <v/>
      </c>
      <c r="R38" s="149" t="str">
        <f t="shared" si="7"/>
        <v/>
      </c>
      <c r="S38" s="131" t="str">
        <f t="shared" si="8"/>
        <v/>
      </c>
      <c r="T38" s="222" t="str">
        <f t="shared" si="2"/>
        <v/>
      </c>
      <c r="U38" s="315" t="str">
        <f>IF(F38="",(""),((R38+(VLOOKUP(P38,'Leg-13'!$F$12:$U$44,16,FALSE)))))</f>
        <v/>
      </c>
      <c r="V38" s="16" t="str">
        <f>IF(F38="","",(O38+VLOOKUP('Leg-14'!F38,'Leg-13'!$F$12:$V$44,17,FALSE)))</f>
        <v/>
      </c>
      <c r="W38" s="219" t="str">
        <f>IF(P38="","",((O38+(VLOOKUP('Leg-14'!P38,'Leg-13'!$F$12:$V$44,17,FALSE)))/(U38*24)))</f>
        <v/>
      </c>
      <c r="X38" s="150" t="str">
        <f t="shared" si="6"/>
        <v/>
      </c>
    </row>
    <row r="39" spans="1:24" x14ac:dyDescent="0.3">
      <c r="A39" s="257" t="str">
        <f>IF(('Leg-13'!F39=""),"",('Leg-13'!F39))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IF((H39=""),"",(H39-(VLOOKUP(F39,'Leg-14'!$A$12:$C$44,3,FALSE))))</f>
        <v/>
      </c>
      <c r="J39" s="396"/>
      <c r="K39" s="28" t="str">
        <f t="shared" si="5"/>
        <v/>
      </c>
      <c r="L39" s="383"/>
      <c r="M39" s="383"/>
      <c r="N39" s="330" t="str">
        <f t="shared" si="3"/>
        <v/>
      </c>
      <c r="O39" s="390"/>
      <c r="P39" s="148" t="str">
        <f t="shared" si="4"/>
        <v/>
      </c>
      <c r="Q39" s="302" t="str">
        <f>IF('Car-Name'!A39="","",VLOOKUP(F39,'Car-Name'!$A$12:$B$44,2))</f>
        <v/>
      </c>
      <c r="R39" s="149" t="str">
        <f t="shared" si="7"/>
        <v/>
      </c>
      <c r="S39" s="131" t="str">
        <f t="shared" si="8"/>
        <v/>
      </c>
      <c r="T39" s="222" t="str">
        <f t="shared" si="2"/>
        <v/>
      </c>
      <c r="U39" s="315" t="str">
        <f>IF(F39="",(""),((R39+(VLOOKUP(P39,'Leg-13'!$F$12:$U$44,16,FALSE)))))</f>
        <v/>
      </c>
      <c r="V39" s="16" t="str">
        <f>IF(F39="","",(O39+VLOOKUP('Leg-14'!F39,'Leg-13'!$F$12:$V$44,17,FALSE)))</f>
        <v/>
      </c>
      <c r="W39" s="219" t="str">
        <f>IF(P39="","",((O39+(VLOOKUP('Leg-14'!P39,'Leg-13'!$F$12:$V$44,17,FALSE)))/(U39*24)))</f>
        <v/>
      </c>
      <c r="X39" s="150" t="str">
        <f t="shared" si="6"/>
        <v/>
      </c>
    </row>
    <row r="40" spans="1:24" x14ac:dyDescent="0.3">
      <c r="A40" s="257" t="str">
        <f>IF(('Leg-13'!F40=""),"",('Leg-13'!F40))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IF((H40=""),"",(H40-(VLOOKUP(F40,'Leg-14'!$A$12:$C$44,3,FALSE))))</f>
        <v/>
      </c>
      <c r="J40" s="396"/>
      <c r="K40" s="28" t="str">
        <f t="shared" si="5"/>
        <v/>
      </c>
      <c r="L40" s="383"/>
      <c r="M40" s="383"/>
      <c r="N40" s="330" t="str">
        <f t="shared" si="3"/>
        <v/>
      </c>
      <c r="O40" s="390"/>
      <c r="P40" s="148" t="str">
        <f t="shared" si="4"/>
        <v/>
      </c>
      <c r="Q40" s="302" t="str">
        <f>IF('Car-Name'!A40="","",VLOOKUP(F40,'Car-Name'!$A$12:$B$44,2))</f>
        <v/>
      </c>
      <c r="R40" s="149" t="str">
        <f t="shared" si="7"/>
        <v/>
      </c>
      <c r="S40" s="131" t="str">
        <f t="shared" si="8"/>
        <v/>
      </c>
      <c r="T40" s="222" t="str">
        <f t="shared" si="2"/>
        <v/>
      </c>
      <c r="U40" s="315" t="str">
        <f>IF(F40="",(""),((R40+(VLOOKUP(P40,'Leg-13'!$F$12:$U$44,16,FALSE)))))</f>
        <v/>
      </c>
      <c r="V40" s="16" t="str">
        <f>IF(F40="","",(O40+VLOOKUP('Leg-14'!F40,'Leg-13'!$F$12:$V$44,17,FALSE)))</f>
        <v/>
      </c>
      <c r="W40" s="219" t="str">
        <f>IF(P40="","",((O40+(VLOOKUP('Leg-14'!P40,'Leg-13'!$F$12:$V$44,17,FALSE)))/(U40*24)))</f>
        <v/>
      </c>
      <c r="X40" s="150" t="str">
        <f t="shared" si="6"/>
        <v/>
      </c>
    </row>
    <row r="41" spans="1:24" x14ac:dyDescent="0.3">
      <c r="A41" s="257" t="str">
        <f>IF(('Leg-13'!F41=""),"",('Leg-13'!F41))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IF((H41=""),"",(H41-(VLOOKUP(F41,'Leg-14'!$A$12:$C$44,3,FALSE))))</f>
        <v/>
      </c>
      <c r="J41" s="396"/>
      <c r="K41" s="28" t="str">
        <f t="shared" si="5"/>
        <v/>
      </c>
      <c r="L41" s="383"/>
      <c r="M41" s="383"/>
      <c r="N41" s="330" t="str">
        <f t="shared" si="3"/>
        <v/>
      </c>
      <c r="O41" s="390"/>
      <c r="P41" s="148" t="str">
        <f t="shared" si="4"/>
        <v/>
      </c>
      <c r="Q41" s="302" t="str">
        <f>IF('Car-Name'!A41="","",VLOOKUP(F41,'Car-Name'!$A$12:$B$44,2))</f>
        <v/>
      </c>
      <c r="R41" s="149" t="str">
        <f t="shared" si="7"/>
        <v/>
      </c>
      <c r="S41" s="131" t="str">
        <f t="shared" si="8"/>
        <v/>
      </c>
      <c r="T41" s="222" t="str">
        <f t="shared" si="2"/>
        <v/>
      </c>
      <c r="U41" s="315" t="str">
        <f>IF(F41="",(""),((R41+(VLOOKUP(P41,'Leg-13'!$F$12:$U$44,16,FALSE)))))</f>
        <v/>
      </c>
      <c r="V41" s="16" t="str">
        <f>IF(F41="","",(O41+VLOOKUP('Leg-14'!F41,'Leg-13'!$F$12:$V$44,17,FALSE)))</f>
        <v/>
      </c>
      <c r="W41" s="219" t="str">
        <f>IF(P41="","",((O41+(VLOOKUP('Leg-14'!P41,'Leg-13'!$F$12:$V$44,17,FALSE)))/(U41*24)))</f>
        <v/>
      </c>
      <c r="X41" s="150" t="str">
        <f t="shared" si="6"/>
        <v/>
      </c>
    </row>
    <row r="42" spans="1:24" x14ac:dyDescent="0.3">
      <c r="A42" s="257" t="str">
        <f>IF(('Leg-13'!F42=""),"",('Leg-13'!F42))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IF((H42=""),"",(H42-(VLOOKUP(F42,'Leg-14'!$A$12:$C$44,3,FALSE))))</f>
        <v/>
      </c>
      <c r="J42" s="396"/>
      <c r="K42" s="28" t="str">
        <f t="shared" si="5"/>
        <v/>
      </c>
      <c r="L42" s="383"/>
      <c r="M42" s="383"/>
      <c r="N42" s="330" t="str">
        <f t="shared" si="3"/>
        <v/>
      </c>
      <c r="O42" s="390"/>
      <c r="P42" s="148" t="str">
        <f t="shared" si="4"/>
        <v/>
      </c>
      <c r="Q42" s="302" t="str">
        <f>IF('Car-Name'!A42="","",VLOOKUP(F42,'Car-Name'!$A$12:$B$44,2))</f>
        <v/>
      </c>
      <c r="R42" s="149" t="str">
        <f t="shared" si="7"/>
        <v/>
      </c>
      <c r="S42" s="131" t="str">
        <f t="shared" si="8"/>
        <v/>
      </c>
      <c r="T42" s="222" t="str">
        <f t="shared" si="2"/>
        <v/>
      </c>
      <c r="U42" s="315" t="str">
        <f>IF(F42="",(""),((R42+(VLOOKUP(P42,'Leg-13'!$F$12:$U$44,16,FALSE)))))</f>
        <v/>
      </c>
      <c r="V42" s="16" t="str">
        <f>IF(F42="","",(O42+VLOOKUP('Leg-14'!F42,'Leg-13'!$F$12:$V$44,17,FALSE)))</f>
        <v/>
      </c>
      <c r="W42" s="219" t="str">
        <f>IF(P42="","",((O42+(VLOOKUP('Leg-14'!P42,'Leg-13'!$F$12:$V$44,17,FALSE)))/(U42*24)))</f>
        <v/>
      </c>
      <c r="X42" s="150" t="str">
        <f t="shared" si="6"/>
        <v/>
      </c>
    </row>
    <row r="43" spans="1:24" x14ac:dyDescent="0.3">
      <c r="A43" s="257" t="str">
        <f>IF(('Leg-13'!F43=""),"",('Leg-13'!F43))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IF((H43=""),"",(H43-(VLOOKUP(F43,'Leg-14'!$A$12:$C$44,3,FALSE))))</f>
        <v/>
      </c>
      <c r="J43" s="396"/>
      <c r="K43" s="28" t="str">
        <f t="shared" si="5"/>
        <v/>
      </c>
      <c r="L43" s="383"/>
      <c r="M43" s="383"/>
      <c r="N43" s="330" t="str">
        <f t="shared" si="3"/>
        <v/>
      </c>
      <c r="O43" s="390"/>
      <c r="P43" s="148" t="str">
        <f t="shared" si="4"/>
        <v/>
      </c>
      <c r="Q43" s="302" t="str">
        <f>IF('Car-Name'!A43="","",VLOOKUP(F43,'Car-Name'!$A$12:$B$44,2))</f>
        <v/>
      </c>
      <c r="R43" s="149" t="str">
        <f t="shared" si="7"/>
        <v/>
      </c>
      <c r="S43" s="131" t="str">
        <f t="shared" si="8"/>
        <v/>
      </c>
      <c r="T43" s="222" t="str">
        <f t="shared" si="2"/>
        <v/>
      </c>
      <c r="U43" s="315" t="str">
        <f>IF(F43="",(""),((R43+(VLOOKUP(P43,'Leg-13'!$F$12:$U$44,16,FALSE)))))</f>
        <v/>
      </c>
      <c r="V43" s="16" t="str">
        <f>IF(F43="","",(O43+VLOOKUP('Leg-14'!F43,'Leg-13'!$F$12:$V$44,17,FALSE)))</f>
        <v/>
      </c>
      <c r="W43" s="219" t="str">
        <f>IF(P43="","",((O43+(VLOOKUP('Leg-14'!P43,'Leg-13'!$F$12:$V$44,17,FALSE)))/(U43*24)))</f>
        <v/>
      </c>
      <c r="X43" s="150" t="str">
        <f t="shared" si="6"/>
        <v/>
      </c>
    </row>
    <row r="44" spans="1:24" ht="15" thickBot="1" x14ac:dyDescent="0.35">
      <c r="A44" s="301" t="str">
        <f>IF(('Leg-13'!F44=""),"",('Leg-13'!F44))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IF((H44=""),"",(H44-(VLOOKUP(F44,'Leg-14'!$A$12:$C$44,3,FALSE))))</f>
        <v/>
      </c>
      <c r="J44" s="397"/>
      <c r="K44" s="29" t="str">
        <f t="shared" si="5"/>
        <v/>
      </c>
      <c r="L44" s="384"/>
      <c r="M44" s="384"/>
      <c r="N44" s="29" t="str">
        <f t="shared" si="3"/>
        <v/>
      </c>
      <c r="O44" s="391"/>
      <c r="P44" s="153" t="str">
        <f t="shared" si="4"/>
        <v/>
      </c>
      <c r="Q44" s="307" t="str">
        <f>IF('Car-Name'!A44="","",VLOOKUP(F44,'Car-Name'!$A$12:$B$44,2))</f>
        <v/>
      </c>
      <c r="R44" s="154" t="str">
        <f t="shared" si="7"/>
        <v/>
      </c>
      <c r="S44" s="136" t="str">
        <f t="shared" si="8"/>
        <v/>
      </c>
      <c r="T44" s="308" t="str">
        <f t="shared" si="2"/>
        <v/>
      </c>
      <c r="U44" s="319" t="str">
        <f>IF(F44="",(""),((R44+(VLOOKUP(P44,'Leg-13'!$F$12:$U$44,16,FALSE)))))</f>
        <v/>
      </c>
      <c r="V44" s="9" t="str">
        <f>IF(F44="","",(O44+VLOOKUP('Leg-14'!F44,'Leg-13'!$F$12:$V$44,17,FALSE)))</f>
        <v/>
      </c>
      <c r="W44" s="237" t="str">
        <f>IF(P44="","",((O44+(VLOOKUP('Leg-14'!P44,'Leg-13'!$F$12:$V$44,17,FALSE)))/(U44*24)))</f>
        <v/>
      </c>
      <c r="X44" s="155" t="str">
        <f t="shared" si="6"/>
        <v/>
      </c>
    </row>
  </sheetData>
  <sheetProtection algorithmName="SHA-512" hashValue="pWWUY0gy51T7pPJedd4OYUB14sHrMQkBYhwGvdOdx+kG+urvBjQeD9L3ha4kY+Ea62uVp0xaePAIrqWlVXTqTQ==" saltValue="LVCJuTlSEPGOuOY+N3hkiw==" spinCount="100000" sheet="1" objects="1" scenarios="1"/>
  <mergeCells count="15">
    <mergeCell ref="R3:T3"/>
    <mergeCell ref="U3:X3"/>
    <mergeCell ref="H5:I5"/>
    <mergeCell ref="J5:K5"/>
    <mergeCell ref="L5:N5"/>
    <mergeCell ref="U5:X5"/>
    <mergeCell ref="H4:I4"/>
    <mergeCell ref="J4:K4"/>
    <mergeCell ref="L4:M4"/>
    <mergeCell ref="A1:E1"/>
    <mergeCell ref="L2:N2"/>
    <mergeCell ref="G3:J3"/>
    <mergeCell ref="H6:I6"/>
    <mergeCell ref="J6:K6"/>
    <mergeCell ref="L6:N6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720C21-D8A4-4DD9-9A60-1945A4E8D4EC}">
  <dimension ref="A1:X44"/>
  <sheetViews>
    <sheetView workbookViewId="0">
      <selection activeCell="E2" sqref="E2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1.7773437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6.44140625" customWidth="1"/>
  </cols>
  <sheetData>
    <row r="1" spans="1:24" ht="18.600000000000001" thickBot="1" x14ac:dyDescent="0.4">
      <c r="A1" s="488" t="s">
        <v>283</v>
      </c>
      <c r="B1" s="489"/>
      <c r="C1" s="489"/>
      <c r="D1" s="489"/>
      <c r="E1" s="490"/>
      <c r="F1" s="258" t="s">
        <v>286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290</v>
      </c>
      <c r="R1" s="184"/>
      <c r="S1" s="185"/>
      <c r="T1" s="186"/>
      <c r="U1" s="187"/>
      <c r="V1" s="187"/>
      <c r="W1" s="186"/>
      <c r="X1" s="189"/>
    </row>
    <row r="2" spans="1:24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</row>
    <row r="3" spans="1:24" ht="18.600000000000001" thickBot="1" x14ac:dyDescent="0.4">
      <c r="A3" s="250" t="s">
        <v>284</v>
      </c>
      <c r="B3" s="251"/>
      <c r="C3" s="252"/>
      <c r="D3" s="253"/>
      <c r="E3" s="52" t="s">
        <v>42</v>
      </c>
      <c r="F3" s="66"/>
      <c r="G3" s="486" t="s">
        <v>287</v>
      </c>
      <c r="H3" s="487"/>
      <c r="I3" s="487"/>
      <c r="J3" s="535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291</v>
      </c>
      <c r="S3" s="529"/>
      <c r="T3" s="530"/>
      <c r="U3" s="529" t="s">
        <v>292</v>
      </c>
      <c r="V3" s="529"/>
      <c r="W3" s="529"/>
      <c r="X3" s="530"/>
    </row>
    <row r="4" spans="1:24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24" ht="18.600000000000001" thickBot="1" x14ac:dyDescent="0.4">
      <c r="A5" s="46"/>
      <c r="B5" s="274" t="s">
        <v>111</v>
      </c>
      <c r="C5" s="395"/>
      <c r="D5" s="373"/>
      <c r="E5" s="48" t="s">
        <v>285</v>
      </c>
      <c r="F5" s="66"/>
      <c r="G5" s="272" t="s">
        <v>107</v>
      </c>
      <c r="H5" s="505"/>
      <c r="I5" s="506"/>
      <c r="J5" s="505"/>
      <c r="K5" s="506"/>
      <c r="L5" s="532" t="s">
        <v>288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f>(L2)</f>
        <v>0</v>
      </c>
      <c r="V5" s="517"/>
      <c r="W5" s="518"/>
      <c r="X5" s="519"/>
    </row>
    <row r="6" spans="1:24" ht="18.600000000000001" thickBot="1" x14ac:dyDescent="0.4">
      <c r="A6" s="49"/>
      <c r="B6" s="275" t="s">
        <v>113</v>
      </c>
      <c r="C6" s="392"/>
      <c r="D6" s="370"/>
      <c r="E6" s="51">
        <f>(D6-C6)</f>
        <v>0</v>
      </c>
      <c r="F6" s="66"/>
      <c r="G6" s="273" t="s">
        <v>108</v>
      </c>
      <c r="H6" s="503"/>
      <c r="I6" s="504"/>
      <c r="J6" s="503"/>
      <c r="K6" s="504"/>
      <c r="L6" s="507">
        <f>(J6-H6)</f>
        <v>0</v>
      </c>
      <c r="M6" s="525"/>
      <c r="N6" s="509"/>
      <c r="O6" s="263"/>
      <c r="P6" s="205" t="s">
        <v>289</v>
      </c>
      <c r="Q6" s="205" t="s">
        <v>289</v>
      </c>
      <c r="R6" s="206" t="s">
        <v>289</v>
      </c>
      <c r="S6" s="120" t="s">
        <v>289</v>
      </c>
      <c r="T6" s="207" t="s">
        <v>289</v>
      </c>
      <c r="U6" s="208" t="s">
        <v>293</v>
      </c>
      <c r="V6" s="209" t="s">
        <v>293</v>
      </c>
      <c r="W6" s="332" t="s">
        <v>293</v>
      </c>
      <c r="X6" s="333" t="s">
        <v>293</v>
      </c>
    </row>
    <row r="7" spans="1:24" x14ac:dyDescent="0.3">
      <c r="A7" s="52" t="s">
        <v>43</v>
      </c>
      <c r="B7" s="52"/>
      <c r="C7" s="53" t="s">
        <v>188</v>
      </c>
      <c r="D7" s="54"/>
      <c r="E7" s="53"/>
      <c r="F7" s="82" t="s">
        <v>51</v>
      </c>
      <c r="G7" s="83" t="s">
        <v>51</v>
      </c>
      <c r="H7" s="84" t="s">
        <v>289</v>
      </c>
      <c r="I7" s="83" t="s">
        <v>289</v>
      </c>
      <c r="J7" s="83" t="s">
        <v>289</v>
      </c>
      <c r="K7" s="84" t="s">
        <v>289</v>
      </c>
      <c r="L7" s="83" t="s">
        <v>289</v>
      </c>
      <c r="M7" s="83" t="s">
        <v>289</v>
      </c>
      <c r="N7" s="84" t="s">
        <v>289</v>
      </c>
      <c r="O7" s="264" t="s">
        <v>289</v>
      </c>
      <c r="P7" s="143" t="s">
        <v>51</v>
      </c>
      <c r="Q7" s="211" t="s">
        <v>51</v>
      </c>
      <c r="R7" s="212" t="s">
        <v>87</v>
      </c>
      <c r="S7" s="213" t="s">
        <v>14</v>
      </c>
      <c r="T7" s="285" t="s">
        <v>93</v>
      </c>
      <c r="U7" s="214" t="s">
        <v>92</v>
      </c>
      <c r="V7" s="215" t="s">
        <v>48</v>
      </c>
      <c r="W7" s="290" t="s">
        <v>14</v>
      </c>
      <c r="X7" s="285" t="s">
        <v>93</v>
      </c>
    </row>
    <row r="8" spans="1:24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329" t="s">
        <v>319</v>
      </c>
      <c r="M8" s="329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291" t="s">
        <v>49</v>
      </c>
      <c r="X8" s="150" t="s">
        <v>4</v>
      </c>
    </row>
    <row r="9" spans="1:24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IF(E2=('Leg-9'!E2),"",("Fast-Cars-Out-First"))</f>
        <v>Fast-Cars-Out-First</v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289</v>
      </c>
      <c r="U9" s="293" t="s">
        <v>10</v>
      </c>
      <c r="V9" s="228" t="s">
        <v>72</v>
      </c>
      <c r="W9" s="331" t="s">
        <v>294</v>
      </c>
      <c r="X9" s="324" t="s">
        <v>295</v>
      </c>
    </row>
    <row r="10" spans="1:24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</row>
    <row r="11" spans="1:24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63" t="s">
        <v>95</v>
      </c>
      <c r="G11" s="464" t="s">
        <v>96</v>
      </c>
      <c r="H11" s="465" t="s">
        <v>4</v>
      </c>
      <c r="I11" s="297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300" t="s">
        <v>4</v>
      </c>
      <c r="O11" s="467" t="s">
        <v>98</v>
      </c>
      <c r="P11" s="454" t="s">
        <v>95</v>
      </c>
      <c r="Q11" s="455" t="s">
        <v>96</v>
      </c>
      <c r="R11" s="475" t="s">
        <v>10</v>
      </c>
      <c r="S11" s="457" t="s">
        <v>41</v>
      </c>
      <c r="T11" s="458" t="s">
        <v>98</v>
      </c>
      <c r="U11" s="473" t="s">
        <v>10</v>
      </c>
      <c r="V11" s="476" t="s">
        <v>95</v>
      </c>
      <c r="W11" s="477" t="s">
        <v>41</v>
      </c>
      <c r="X11" s="458" t="s">
        <v>98</v>
      </c>
    </row>
    <row r="12" spans="1:24" x14ac:dyDescent="0.3">
      <c r="A12" s="257" t="str">
        <f>IF(('Leg-14'!F12=""),"",('Leg-14'!F12))</f>
        <v/>
      </c>
      <c r="B12" s="60" t="str">
        <f>IF((A12=""),"",VLOOKUP(A12,'Car-Name'!$A$12:$B$44,2))</f>
        <v/>
      </c>
      <c r="C12" s="371"/>
      <c r="D12" s="60" t="str">
        <f>IF((A12=""),"",VLOOKUP(A12,'Car-Name'!$A$12:$C$44,3))</f>
        <v/>
      </c>
      <c r="E12" s="376"/>
      <c r="F12" s="379"/>
      <c r="G12" s="23" t="str">
        <f>IF((F12=""),"",(VLOOKUP(F12,'Car-Name'!$A$12:$B$44,2)))</f>
        <v/>
      </c>
      <c r="H12" s="382"/>
      <c r="I12" s="330" t="str">
        <f>IF((H12=""),"",(H12-(VLOOKUP(F12,'Leg-15'!$A$12:$C$44,3,FALSE))))</f>
        <v/>
      </c>
      <c r="J12" s="385"/>
      <c r="K12" s="26" t="str">
        <f>IF((J12="Slow"),(MAX($I$13:$I$45)),"")</f>
        <v/>
      </c>
      <c r="L12" s="382"/>
      <c r="M12" s="382"/>
      <c r="N12" s="330" t="str">
        <f>IF(G12="","",IF((J12="slow"),SUM(K12:M12),(SUM(I12,L12,M12))))</f>
        <v/>
      </c>
      <c r="O12" s="389"/>
      <c r="P12" s="143" t="str">
        <f>IF(F12="","",F12)</f>
        <v/>
      </c>
      <c r="Q12" s="317" t="e">
        <f>IF('Car-Name'!A12="","",VLOOKUP(F12,'Car-Name'!$A$12:$B$44,2))</f>
        <v>#N/A</v>
      </c>
      <c r="R12" s="149" t="str">
        <f t="shared" ref="R12:R28" si="0">IF(N12="",(""),(N12))</f>
        <v/>
      </c>
      <c r="S12" s="131" t="str">
        <f t="shared" ref="S12:S28" si="1">IF(R12="",(""),(O12/(R12*24)))</f>
        <v/>
      </c>
      <c r="T12" s="222" t="str">
        <f t="shared" ref="T12:T44" si="2">IF(R12="","",(RANK(R12,$R$12:$R$44,1)))</f>
        <v/>
      </c>
      <c r="U12" s="315" t="str">
        <f>IF(F12="",(""),((R12+(VLOOKUP(P12,'Leg-14'!$F$12:$U$44,16,FALSE)))))</f>
        <v/>
      </c>
      <c r="V12" s="16" t="str">
        <f>IF(F12="","",(O12+VLOOKUP('Leg-15'!F12,'Leg-14'!$F$12:$V$44,17,FALSE)))</f>
        <v/>
      </c>
      <c r="W12" s="219" t="str">
        <f>IF(P12="","",((O12+(VLOOKUP('Leg-15'!P12,'Leg-14'!$F$12:$V$44,17,FALSE)))/(U12*24)))</f>
        <v/>
      </c>
      <c r="X12" s="145" t="str">
        <f>IF(W12="","",(RANK(U12,$U$12:$U$44,1)))</f>
        <v/>
      </c>
    </row>
    <row r="13" spans="1:24" x14ac:dyDescent="0.3">
      <c r="A13" s="257" t="str">
        <f>IF(('Leg-14'!F13=""),"",('Leg-14'!F13))</f>
        <v/>
      </c>
      <c r="B13" s="256" t="str">
        <f>IF((A13=""),"",VLOOKUP(A13,'Car-Name'!$A$12:$B$44,2))</f>
        <v/>
      </c>
      <c r="C13" s="374"/>
      <c r="D13" s="256" t="str">
        <f>IF((A13=""),"",VLOOKUP(A13,'Car-Name'!$A$12:$C$44,3))</f>
        <v/>
      </c>
      <c r="E13" s="377"/>
      <c r="F13" s="380"/>
      <c r="G13" s="24" t="str">
        <f>IF((F13=""),"",(VLOOKUP(F13,'Car-Name'!$A$12:$B$44,2)))</f>
        <v/>
      </c>
      <c r="H13" s="383"/>
      <c r="I13" s="28" t="str">
        <f>IF((H13=""),"",(H13-(VLOOKUP(F13,'Leg-15'!$A$12:$C$44,3,FALSE))))</f>
        <v/>
      </c>
      <c r="J13" s="396"/>
      <c r="K13" s="28" t="str">
        <f>IF((J13="Slow"),(MAX($I$13:$I$45)),"")</f>
        <v/>
      </c>
      <c r="L13" s="383"/>
      <c r="M13" s="383"/>
      <c r="N13" s="330" t="str">
        <f t="shared" ref="N13:N44" si="3">IF(G13="","",IF((J13="slow"),SUM(K13:M13),(SUM(I13,L13,M13))))</f>
        <v/>
      </c>
      <c r="O13" s="390"/>
      <c r="P13" s="148" t="str">
        <f t="shared" ref="P13:P44" si="4">IF(F13="","",F13)</f>
        <v/>
      </c>
      <c r="Q13" s="302" t="e">
        <f>IF('Car-Name'!A13="","",VLOOKUP(F13,'Car-Name'!$A$12:$B$44,2))</f>
        <v>#N/A</v>
      </c>
      <c r="R13" s="149" t="str">
        <f t="shared" si="0"/>
        <v/>
      </c>
      <c r="S13" s="131" t="str">
        <f t="shared" si="1"/>
        <v/>
      </c>
      <c r="T13" s="222" t="str">
        <f t="shared" si="2"/>
        <v/>
      </c>
      <c r="U13" s="315" t="str">
        <f>IF(F13="",(""),((R13+(VLOOKUP(P13,'Leg-14'!$F$12:$U$44,16,FALSE)))))</f>
        <v/>
      </c>
      <c r="V13" s="16" t="str">
        <f>IF(F13="","",(O13+VLOOKUP('Leg-15'!F13,'Leg-14'!$F$12:$V$44,17,FALSE)))</f>
        <v/>
      </c>
      <c r="W13" s="219" t="str">
        <f>IF(P13="","",((O13+(VLOOKUP('Leg-15'!P13,'Leg-14'!$F$12:$V$44,17,FALSE)))/(U13*24)))</f>
        <v/>
      </c>
      <c r="X13" s="150" t="str">
        <f>IF(W13="","",(RANK(U13,$U$12:$U$44,1)))</f>
        <v/>
      </c>
    </row>
    <row r="14" spans="1:24" x14ac:dyDescent="0.3">
      <c r="A14" s="257" t="str">
        <f>IF(('Leg-14'!F14=""),"",('Leg-14'!F14))</f>
        <v/>
      </c>
      <c r="B14" s="256" t="str">
        <f>IF((A14=""),"",VLOOKUP(A14,'Car-Name'!$A$12:$B$44,2))</f>
        <v/>
      </c>
      <c r="C14" s="374"/>
      <c r="D14" s="256" t="str">
        <f>IF((A14=""),"",VLOOKUP(A14,'Car-Name'!$A$12:$C$44,3))</f>
        <v/>
      </c>
      <c r="E14" s="377"/>
      <c r="F14" s="380"/>
      <c r="G14" s="24" t="str">
        <f>IF((F14=""),"",(VLOOKUP(F14,'Car-Name'!$A$12:$B$44,2)))</f>
        <v/>
      </c>
      <c r="H14" s="383"/>
      <c r="I14" s="28" t="str">
        <f>IF((H14=""),"",(H14-(VLOOKUP(F14,'Leg-15'!$A$12:$C$44,3,FALSE))))</f>
        <v/>
      </c>
      <c r="J14" s="396"/>
      <c r="K14" s="28" t="str">
        <f t="shared" ref="K14:K44" si="5">IF((J14="Slow"),(MAX($I$13:$I$45)),"")</f>
        <v/>
      </c>
      <c r="L14" s="383"/>
      <c r="M14" s="383"/>
      <c r="N14" s="330" t="str">
        <f t="shared" si="3"/>
        <v/>
      </c>
      <c r="O14" s="390"/>
      <c r="P14" s="148" t="str">
        <f t="shared" si="4"/>
        <v/>
      </c>
      <c r="Q14" s="302" t="e">
        <f>IF('Car-Name'!A14="","",VLOOKUP(F14,'Car-Name'!$A$12:$B$44,2))</f>
        <v>#N/A</v>
      </c>
      <c r="R14" s="149" t="str">
        <f t="shared" si="0"/>
        <v/>
      </c>
      <c r="S14" s="131" t="str">
        <f t="shared" si="1"/>
        <v/>
      </c>
      <c r="T14" s="222" t="str">
        <f t="shared" si="2"/>
        <v/>
      </c>
      <c r="U14" s="315" t="str">
        <f>IF(F14="",(""),((R14+(VLOOKUP(P14,'Leg-14'!$F$12:$U$44,16,FALSE)))))</f>
        <v/>
      </c>
      <c r="V14" s="16" t="str">
        <f>IF(F14="","",(O14+VLOOKUP('Leg-15'!F14,'Leg-14'!$F$12:$V$44,17,FALSE)))</f>
        <v/>
      </c>
      <c r="W14" s="219" t="str">
        <f>IF(P14="","",((O14+(VLOOKUP('Leg-15'!P14,'Leg-14'!$F$12:$V$44,17,FALSE)))/(U14*24)))</f>
        <v/>
      </c>
      <c r="X14" s="150" t="str">
        <f t="shared" ref="X14:X44" si="6">IF(W14="","",(RANK(U14,$U$12:$U$44,1)))</f>
        <v/>
      </c>
    </row>
    <row r="15" spans="1:24" x14ac:dyDescent="0.3">
      <c r="A15" s="257" t="str">
        <f>IF(('Leg-14'!F15=""),"",('Leg-14'!F15))</f>
        <v/>
      </c>
      <c r="B15" s="256" t="str">
        <f>IF((A15=""),"",VLOOKUP(A15,'Car-Name'!$A$12:$B$44,2))</f>
        <v/>
      </c>
      <c r="C15" s="374"/>
      <c r="D15" s="256" t="str">
        <f>IF((A15=""),"",VLOOKUP(A15,'Car-Name'!$A$12:$C$44,3))</f>
        <v/>
      </c>
      <c r="E15" s="377"/>
      <c r="F15" s="380"/>
      <c r="G15" s="24" t="str">
        <f>IF((F15=""),"",(VLOOKUP(F15,'Car-Name'!$A$12:$B$44,2)))</f>
        <v/>
      </c>
      <c r="H15" s="383"/>
      <c r="I15" s="28" t="str">
        <f>IF((H15=""),"",(H15-(VLOOKUP(F15,'Leg-15'!$A$12:$C$44,3,FALSE))))</f>
        <v/>
      </c>
      <c r="J15" s="396"/>
      <c r="K15" s="28" t="str">
        <f t="shared" si="5"/>
        <v/>
      </c>
      <c r="L15" s="383"/>
      <c r="M15" s="383"/>
      <c r="N15" s="330" t="str">
        <f t="shared" si="3"/>
        <v/>
      </c>
      <c r="O15" s="390"/>
      <c r="P15" s="148" t="str">
        <f t="shared" si="4"/>
        <v/>
      </c>
      <c r="Q15" s="302" t="e">
        <f>IF('Car-Name'!A15="","",VLOOKUP(F15,'Car-Name'!$A$12:$B$44,2))</f>
        <v>#N/A</v>
      </c>
      <c r="R15" s="149" t="str">
        <f t="shared" si="0"/>
        <v/>
      </c>
      <c r="S15" s="131" t="str">
        <f t="shared" si="1"/>
        <v/>
      </c>
      <c r="T15" s="222" t="str">
        <f t="shared" si="2"/>
        <v/>
      </c>
      <c r="U15" s="315" t="str">
        <f>IF(F15="",(""),((R15+(VLOOKUP(P15,'Leg-14'!$F$12:$U$44,16,FALSE)))))</f>
        <v/>
      </c>
      <c r="V15" s="16" t="str">
        <f>IF(F15="","",(O15+VLOOKUP('Leg-15'!F15,'Leg-14'!$F$12:$V$44,17,FALSE)))</f>
        <v/>
      </c>
      <c r="W15" s="219" t="str">
        <f>IF(P15="","",((O15+(VLOOKUP('Leg-15'!P15,'Leg-14'!$F$12:$V$44,17,FALSE)))/(U15*24)))</f>
        <v/>
      </c>
      <c r="X15" s="150" t="str">
        <f t="shared" si="6"/>
        <v/>
      </c>
    </row>
    <row r="16" spans="1:24" x14ac:dyDescent="0.3">
      <c r="A16" s="257" t="str">
        <f>IF(('Leg-14'!F16=""),"",('Leg-14'!F16))</f>
        <v/>
      </c>
      <c r="B16" s="256" t="str">
        <f>IF((A16=""),"",VLOOKUP(A16,'Car-Name'!$A$12:$B$44,2))</f>
        <v/>
      </c>
      <c r="C16" s="374"/>
      <c r="D16" s="256" t="str">
        <f>IF((A16=""),"",VLOOKUP(A16,'Car-Name'!$A$12:$C$44,3))</f>
        <v/>
      </c>
      <c r="E16" s="377"/>
      <c r="F16" s="380"/>
      <c r="G16" s="24" t="str">
        <f>IF((F16=""),"",(VLOOKUP(F16,'Car-Name'!$A$12:$B$44,2)))</f>
        <v/>
      </c>
      <c r="H16" s="383"/>
      <c r="I16" s="28" t="str">
        <f>IF((H16=""),"",(H16-(VLOOKUP(F16,'Leg-15'!$A$12:$C$44,3,FALSE))))</f>
        <v/>
      </c>
      <c r="J16" s="396"/>
      <c r="K16" s="28" t="str">
        <f t="shared" si="5"/>
        <v/>
      </c>
      <c r="L16" s="383"/>
      <c r="M16" s="383"/>
      <c r="N16" s="330" t="str">
        <f t="shared" si="3"/>
        <v/>
      </c>
      <c r="O16" s="390"/>
      <c r="P16" s="148" t="str">
        <f t="shared" si="4"/>
        <v/>
      </c>
      <c r="Q16" s="302" t="e">
        <f>IF('Car-Name'!A16="","",VLOOKUP(F16,'Car-Name'!$A$12:$B$44,2))</f>
        <v>#N/A</v>
      </c>
      <c r="R16" s="149" t="str">
        <f t="shared" si="0"/>
        <v/>
      </c>
      <c r="S16" s="131" t="str">
        <f t="shared" si="1"/>
        <v/>
      </c>
      <c r="T16" s="222" t="str">
        <f t="shared" si="2"/>
        <v/>
      </c>
      <c r="U16" s="315" t="str">
        <f>IF(F16="",(""),((R16+(VLOOKUP(P16,'Leg-14'!$F$12:$U$44,16,FALSE)))))</f>
        <v/>
      </c>
      <c r="V16" s="16" t="str">
        <f>IF(F16="","",(O16+VLOOKUP('Leg-15'!F16,'Leg-14'!$F$12:$V$44,17,FALSE)))</f>
        <v/>
      </c>
      <c r="W16" s="219" t="str">
        <f>IF(P16="","",((O16+(VLOOKUP('Leg-15'!P16,'Leg-14'!$F$12:$V$44,17,FALSE)))/(U16*24)))</f>
        <v/>
      </c>
      <c r="X16" s="150" t="str">
        <f t="shared" si="6"/>
        <v/>
      </c>
    </row>
    <row r="17" spans="1:24" x14ac:dyDescent="0.3">
      <c r="A17" s="257" t="str">
        <f>IF(('Leg-14'!F17=""),"",('Leg-14'!F17))</f>
        <v/>
      </c>
      <c r="B17" s="256" t="str">
        <f>IF((A17=""),"",VLOOKUP(A17,'Car-Name'!$A$12:$B$44,2))</f>
        <v/>
      </c>
      <c r="C17" s="374"/>
      <c r="D17" s="256" t="str">
        <f>IF((A17=""),"",VLOOKUP(A17,'Car-Name'!$A$12:$C$44,3))</f>
        <v/>
      </c>
      <c r="E17" s="377"/>
      <c r="F17" s="380"/>
      <c r="G17" s="24" t="str">
        <f>IF((F17=""),"",(VLOOKUP(F17,'Car-Name'!$A$12:$B$44,2)))</f>
        <v/>
      </c>
      <c r="H17" s="383"/>
      <c r="I17" s="28" t="str">
        <f>IF((H17=""),"",(H17-(VLOOKUP(F17,'Leg-15'!$A$12:$C$44,3,FALSE))))</f>
        <v/>
      </c>
      <c r="J17" s="396"/>
      <c r="K17" s="28" t="str">
        <f t="shared" si="5"/>
        <v/>
      </c>
      <c r="L17" s="383"/>
      <c r="M17" s="383"/>
      <c r="N17" s="330" t="str">
        <f t="shared" si="3"/>
        <v/>
      </c>
      <c r="O17" s="390"/>
      <c r="P17" s="148" t="str">
        <f t="shared" si="4"/>
        <v/>
      </c>
      <c r="Q17" s="302" t="e">
        <f>IF('Car-Name'!A17="","",VLOOKUP(F17,'Car-Name'!$A$12:$B$44,2))</f>
        <v>#N/A</v>
      </c>
      <c r="R17" s="149" t="str">
        <f t="shared" si="0"/>
        <v/>
      </c>
      <c r="S17" s="131" t="str">
        <f t="shared" si="1"/>
        <v/>
      </c>
      <c r="T17" s="222" t="str">
        <f t="shared" si="2"/>
        <v/>
      </c>
      <c r="U17" s="315" t="str">
        <f>IF(F17="",(""),((R17+(VLOOKUP(P17,'Leg-14'!$F$12:$U$44,16,FALSE)))))</f>
        <v/>
      </c>
      <c r="V17" s="16" t="str">
        <f>IF(F17="","",(O17+VLOOKUP('Leg-15'!F17,'Leg-14'!$F$12:$V$44,17,FALSE)))</f>
        <v/>
      </c>
      <c r="W17" s="219" t="str">
        <f>IF(P17="","",((O17+(VLOOKUP('Leg-15'!P17,'Leg-14'!$F$12:$V$44,17,FALSE)))/(U17*24)))</f>
        <v/>
      </c>
      <c r="X17" s="150" t="str">
        <f t="shared" si="6"/>
        <v/>
      </c>
    </row>
    <row r="18" spans="1:24" x14ac:dyDescent="0.3">
      <c r="A18" s="257" t="str">
        <f>IF(('Leg-14'!F18=""),"",('Leg-14'!F18))</f>
        <v/>
      </c>
      <c r="B18" s="256" t="str">
        <f>IF((A18=""),"",VLOOKUP(A18,'Car-Name'!$A$12:$B$44,2))</f>
        <v/>
      </c>
      <c r="C18" s="374"/>
      <c r="D18" s="256" t="str">
        <f>IF((A18=""),"",VLOOKUP(A18,'Car-Name'!$A$12:$C$44,3))</f>
        <v/>
      </c>
      <c r="E18" s="377"/>
      <c r="F18" s="380"/>
      <c r="G18" s="24" t="str">
        <f>IF((F18=""),"",(VLOOKUP(F18,'Car-Name'!$A$12:$B$44,2)))</f>
        <v/>
      </c>
      <c r="H18" s="383"/>
      <c r="I18" s="28" t="str">
        <f>IF((H18=""),"",(H18-(VLOOKUP(F18,'Leg-15'!$A$12:$C$44,3,FALSE))))</f>
        <v/>
      </c>
      <c r="J18" s="396"/>
      <c r="K18" s="28" t="str">
        <f t="shared" si="5"/>
        <v/>
      </c>
      <c r="L18" s="383"/>
      <c r="M18" s="383"/>
      <c r="N18" s="330" t="str">
        <f t="shared" si="3"/>
        <v/>
      </c>
      <c r="O18" s="390"/>
      <c r="P18" s="148" t="str">
        <f t="shared" si="4"/>
        <v/>
      </c>
      <c r="Q18" s="302" t="e">
        <f>IF('Car-Name'!A18="","",VLOOKUP(F18,'Car-Name'!$A$12:$B$44,2))</f>
        <v>#N/A</v>
      </c>
      <c r="R18" s="149" t="str">
        <f t="shared" si="0"/>
        <v/>
      </c>
      <c r="S18" s="131" t="str">
        <f t="shared" si="1"/>
        <v/>
      </c>
      <c r="T18" s="222" t="str">
        <f t="shared" si="2"/>
        <v/>
      </c>
      <c r="U18" s="315" t="str">
        <f>IF(F18="",(""),((R18+(VLOOKUP(P18,'Leg-14'!$F$12:$U$44,16,FALSE)))))</f>
        <v/>
      </c>
      <c r="V18" s="16" t="str">
        <f>IF(F18="","",(O18+VLOOKUP('Leg-15'!F18,'Leg-14'!$F$12:$V$44,17,FALSE)))</f>
        <v/>
      </c>
      <c r="W18" s="219" t="str">
        <f>IF(P18="","",((O18+(VLOOKUP('Leg-15'!P18,'Leg-14'!$F$12:$V$44,17,FALSE)))/(U18*24)))</f>
        <v/>
      </c>
      <c r="X18" s="150" t="str">
        <f t="shared" si="6"/>
        <v/>
      </c>
    </row>
    <row r="19" spans="1:24" x14ac:dyDescent="0.3">
      <c r="A19" s="257" t="str">
        <f>IF(('Leg-14'!F19=""),"",('Leg-14'!F19))</f>
        <v/>
      </c>
      <c r="B19" s="256" t="str">
        <f>IF((A19=""),"",VLOOKUP(A19,'Car-Name'!$A$12:$B$44,2))</f>
        <v/>
      </c>
      <c r="C19" s="374"/>
      <c r="D19" s="256" t="str">
        <f>IF((A19=""),"",VLOOKUP(A19,'Car-Name'!$A$12:$C$44,3))</f>
        <v/>
      </c>
      <c r="E19" s="377"/>
      <c r="F19" s="380"/>
      <c r="G19" s="24" t="str">
        <f>IF((F19=""),"",(VLOOKUP(F19,'Car-Name'!$A$12:$B$44,2)))</f>
        <v/>
      </c>
      <c r="H19" s="383"/>
      <c r="I19" s="28" t="str">
        <f>IF((H19=""),"",(H19-(VLOOKUP(F19,'Leg-15'!$A$12:$C$44,3,FALSE))))</f>
        <v/>
      </c>
      <c r="J19" s="396"/>
      <c r="K19" s="28" t="str">
        <f t="shared" si="5"/>
        <v/>
      </c>
      <c r="L19" s="383"/>
      <c r="M19" s="383"/>
      <c r="N19" s="330" t="str">
        <f t="shared" si="3"/>
        <v/>
      </c>
      <c r="O19" s="390"/>
      <c r="P19" s="148" t="str">
        <f t="shared" si="4"/>
        <v/>
      </c>
      <c r="Q19" s="302" t="e">
        <f>IF('Car-Name'!A19="","",VLOOKUP(F19,'Car-Name'!$A$12:$B$44,2))</f>
        <v>#N/A</v>
      </c>
      <c r="R19" s="149" t="str">
        <f t="shared" si="0"/>
        <v/>
      </c>
      <c r="S19" s="131" t="str">
        <f t="shared" si="1"/>
        <v/>
      </c>
      <c r="T19" s="222" t="str">
        <f t="shared" si="2"/>
        <v/>
      </c>
      <c r="U19" s="315" t="str">
        <f>IF(F19="",(""),((R19+(VLOOKUP(P19,'Leg-14'!$F$12:$U$44,16,FALSE)))))</f>
        <v/>
      </c>
      <c r="V19" s="16" t="str">
        <f>IF(F19="","",(O19+VLOOKUP('Leg-15'!F19,'Leg-14'!$F$12:$V$44,17,FALSE)))</f>
        <v/>
      </c>
      <c r="W19" s="219" t="str">
        <f>IF(P19="","",((O19+(VLOOKUP('Leg-15'!P19,'Leg-14'!$F$12:$V$44,17,FALSE)))/(U19*24)))</f>
        <v/>
      </c>
      <c r="X19" s="150" t="str">
        <f t="shared" si="6"/>
        <v/>
      </c>
    </row>
    <row r="20" spans="1:24" x14ac:dyDescent="0.3">
      <c r="A20" s="257" t="str">
        <f>IF(('Leg-14'!F20=""),"",('Leg-14'!F20))</f>
        <v/>
      </c>
      <c r="B20" s="256" t="str">
        <f>IF((A20=""),"",VLOOKUP(A20,'Car-Name'!$A$12:$B$44,2))</f>
        <v/>
      </c>
      <c r="C20" s="374"/>
      <c r="D20" s="256" t="str">
        <f>IF((A20=""),"",VLOOKUP(A20,'Car-Name'!$A$12:$C$44,3))</f>
        <v/>
      </c>
      <c r="E20" s="377"/>
      <c r="F20" s="380"/>
      <c r="G20" s="24" t="str">
        <f>IF((F20=""),"",(VLOOKUP(F20,'Car-Name'!$A$12:$B$44,2)))</f>
        <v/>
      </c>
      <c r="H20" s="383"/>
      <c r="I20" s="28" t="str">
        <f>IF((H20=""),"",(H20-(VLOOKUP(F20,'Leg-15'!$A$12:$C$44,3,FALSE))))</f>
        <v/>
      </c>
      <c r="J20" s="396"/>
      <c r="K20" s="28" t="str">
        <f t="shared" si="5"/>
        <v/>
      </c>
      <c r="L20" s="383"/>
      <c r="M20" s="383"/>
      <c r="N20" s="330" t="str">
        <f t="shared" si="3"/>
        <v/>
      </c>
      <c r="O20" s="390"/>
      <c r="P20" s="148" t="str">
        <f t="shared" si="4"/>
        <v/>
      </c>
      <c r="Q20" s="302" t="e">
        <f>IF('Car-Name'!A20="","",VLOOKUP(F20,'Car-Name'!$A$12:$B$44,2))</f>
        <v>#N/A</v>
      </c>
      <c r="R20" s="149" t="str">
        <f t="shared" si="0"/>
        <v/>
      </c>
      <c r="S20" s="131" t="str">
        <f t="shared" si="1"/>
        <v/>
      </c>
      <c r="T20" s="222" t="str">
        <f t="shared" si="2"/>
        <v/>
      </c>
      <c r="U20" s="315" t="str">
        <f>IF(F20="",(""),((R20+(VLOOKUP(P20,'Leg-14'!$F$12:$U$44,16,FALSE)))))</f>
        <v/>
      </c>
      <c r="V20" s="16" t="str">
        <f>IF(F20="","",(O20+VLOOKUP('Leg-15'!F20,'Leg-14'!$F$12:$V$44,17,FALSE)))</f>
        <v/>
      </c>
      <c r="W20" s="219" t="str">
        <f>IF(P20="","",((O20+(VLOOKUP('Leg-15'!P20,'Leg-14'!$F$12:$V$44,17,FALSE)))/(U20*24)))</f>
        <v/>
      </c>
      <c r="X20" s="150" t="str">
        <f t="shared" si="6"/>
        <v/>
      </c>
    </row>
    <row r="21" spans="1:24" x14ac:dyDescent="0.3">
      <c r="A21" s="257" t="str">
        <f>IF(('Leg-14'!F21=""),"",('Leg-14'!F21))</f>
        <v/>
      </c>
      <c r="B21" s="256" t="str">
        <f>IF((A21=""),"",VLOOKUP(A21,'Car-Name'!$A$12:$B$44,2))</f>
        <v/>
      </c>
      <c r="C21" s="374"/>
      <c r="D21" s="256" t="str">
        <f>IF((A21=""),"",VLOOKUP(A21,'Car-Name'!$A$12:$C$44,3))</f>
        <v/>
      </c>
      <c r="E21" s="377"/>
      <c r="F21" s="380"/>
      <c r="G21" s="24" t="str">
        <f>IF((F21=""),"",(VLOOKUP(F21,'Car-Name'!$A$12:$B$44,2)))</f>
        <v/>
      </c>
      <c r="H21" s="383"/>
      <c r="I21" s="28" t="str">
        <f>IF((H21=""),"",(H21-(VLOOKUP(F21,'Leg-15'!$A$12:$C$44,3,FALSE))))</f>
        <v/>
      </c>
      <c r="J21" s="396"/>
      <c r="K21" s="28" t="str">
        <f t="shared" si="5"/>
        <v/>
      </c>
      <c r="L21" s="383"/>
      <c r="M21" s="383"/>
      <c r="N21" s="330" t="str">
        <f t="shared" si="3"/>
        <v/>
      </c>
      <c r="O21" s="390"/>
      <c r="P21" s="148" t="str">
        <f t="shared" si="4"/>
        <v/>
      </c>
      <c r="Q21" s="302" t="e">
        <f>IF('Car-Name'!A21="","",VLOOKUP(F21,'Car-Name'!$A$12:$B$44,2))</f>
        <v>#N/A</v>
      </c>
      <c r="R21" s="149" t="str">
        <f t="shared" si="0"/>
        <v/>
      </c>
      <c r="S21" s="131" t="str">
        <f t="shared" si="1"/>
        <v/>
      </c>
      <c r="T21" s="222" t="str">
        <f t="shared" si="2"/>
        <v/>
      </c>
      <c r="U21" s="315" t="str">
        <f>IF(F21="",(""),((R21+(VLOOKUP(P21,'Leg-14'!$F$12:$U$44,16,FALSE)))))</f>
        <v/>
      </c>
      <c r="V21" s="16" t="str">
        <f>IF(F21="","",(O21+VLOOKUP('Leg-15'!F21,'Leg-14'!$F$12:$V$44,17,FALSE)))</f>
        <v/>
      </c>
      <c r="W21" s="219" t="str">
        <f>IF(P21="","",((O21+(VLOOKUP('Leg-15'!P21,'Leg-14'!$F$12:$V$44,17,FALSE)))/(U21*24)))</f>
        <v/>
      </c>
      <c r="X21" s="150" t="str">
        <f t="shared" si="6"/>
        <v/>
      </c>
    </row>
    <row r="22" spans="1:24" x14ac:dyDescent="0.3">
      <c r="A22" s="257" t="str">
        <f>IF(('Leg-14'!F22=""),"",('Leg-14'!F22))</f>
        <v/>
      </c>
      <c r="B22" s="256" t="str">
        <f>IF((A22=""),"",VLOOKUP(A22,'Car-Name'!$A$12:$B$44,2))</f>
        <v/>
      </c>
      <c r="C22" s="374"/>
      <c r="D22" s="256" t="str">
        <f>IF((A22=""),"",VLOOKUP(A22,'Car-Name'!$A$12:$C$44,3))</f>
        <v/>
      </c>
      <c r="E22" s="377"/>
      <c r="F22" s="380"/>
      <c r="G22" s="24" t="str">
        <f>IF((F22=""),"",(VLOOKUP(F22,'Car-Name'!$A$12:$B$44,2)))</f>
        <v/>
      </c>
      <c r="H22" s="383"/>
      <c r="I22" s="28" t="str">
        <f>IF((H22=""),"",(H22-(VLOOKUP(F22,'Leg-15'!$A$12:$C$44,3,FALSE))))</f>
        <v/>
      </c>
      <c r="J22" s="396"/>
      <c r="K22" s="28" t="str">
        <f t="shared" si="5"/>
        <v/>
      </c>
      <c r="L22" s="383"/>
      <c r="M22" s="383"/>
      <c r="N22" s="330" t="str">
        <f t="shared" si="3"/>
        <v/>
      </c>
      <c r="O22" s="390"/>
      <c r="P22" s="148" t="str">
        <f t="shared" si="4"/>
        <v/>
      </c>
      <c r="Q22" s="302" t="e">
        <f>IF('Car-Name'!A22="","",VLOOKUP(F22,'Car-Name'!$A$12:$B$44,2))</f>
        <v>#N/A</v>
      </c>
      <c r="R22" s="149" t="str">
        <f t="shared" si="0"/>
        <v/>
      </c>
      <c r="S22" s="131" t="str">
        <f t="shared" si="1"/>
        <v/>
      </c>
      <c r="T22" s="222" t="str">
        <f t="shared" si="2"/>
        <v/>
      </c>
      <c r="U22" s="315" t="str">
        <f>IF(F22="",(""),((R22+(VLOOKUP(P22,'Leg-14'!$F$12:$U$44,16,FALSE)))))</f>
        <v/>
      </c>
      <c r="V22" s="16" t="str">
        <f>IF(F22="","",(O22+VLOOKUP('Leg-15'!F22,'Leg-14'!$F$12:$V$44,17,FALSE)))</f>
        <v/>
      </c>
      <c r="W22" s="219" t="str">
        <f>IF(P22="","",((O22+(VLOOKUP('Leg-15'!P22,'Leg-14'!$F$12:$V$44,17,FALSE)))/(U22*24)))</f>
        <v/>
      </c>
      <c r="X22" s="150" t="str">
        <f t="shared" si="6"/>
        <v/>
      </c>
    </row>
    <row r="23" spans="1:24" x14ac:dyDescent="0.3">
      <c r="A23" s="257" t="str">
        <f>IF(('Leg-14'!F23=""),"",('Leg-14'!F23))</f>
        <v/>
      </c>
      <c r="B23" s="256" t="str">
        <f>IF((A23=""),"",VLOOKUP(A23,'Car-Name'!$A$12:$B$44,2))</f>
        <v/>
      </c>
      <c r="C23" s="374"/>
      <c r="D23" s="256" t="str">
        <f>IF((A23=""),"",VLOOKUP(A23,'Car-Name'!$A$12:$C$44,3))</f>
        <v/>
      </c>
      <c r="E23" s="377"/>
      <c r="F23" s="380"/>
      <c r="G23" s="24" t="str">
        <f>IF((F23=""),"",(VLOOKUP(F23,'Car-Name'!$A$12:$B$44,2)))</f>
        <v/>
      </c>
      <c r="H23" s="383"/>
      <c r="I23" s="28" t="str">
        <f>IF((H23=""),"",(H23-(VLOOKUP(F23,'Leg-15'!$A$12:$C$44,3,FALSE))))</f>
        <v/>
      </c>
      <c r="J23" s="396"/>
      <c r="K23" s="28" t="str">
        <f t="shared" si="5"/>
        <v/>
      </c>
      <c r="L23" s="383"/>
      <c r="M23" s="383"/>
      <c r="N23" s="330" t="str">
        <f t="shared" si="3"/>
        <v/>
      </c>
      <c r="O23" s="390"/>
      <c r="P23" s="148" t="str">
        <f t="shared" si="4"/>
        <v/>
      </c>
      <c r="Q23" s="302" t="e">
        <f>IF('Car-Name'!A23="","",VLOOKUP(F23,'Car-Name'!$A$12:$B$44,2))</f>
        <v>#N/A</v>
      </c>
      <c r="R23" s="149" t="str">
        <f t="shared" si="0"/>
        <v/>
      </c>
      <c r="S23" s="131" t="str">
        <f t="shared" si="1"/>
        <v/>
      </c>
      <c r="T23" s="222" t="str">
        <f t="shared" si="2"/>
        <v/>
      </c>
      <c r="U23" s="315" t="str">
        <f>IF(F23="",(""),((R23+(VLOOKUP(P23,'Leg-14'!$F$12:$U$44,16,FALSE)))))</f>
        <v/>
      </c>
      <c r="V23" s="16" t="str">
        <f>IF(F23="","",(O23+VLOOKUP('Leg-15'!F23,'Leg-14'!$F$12:$V$44,17,FALSE)))</f>
        <v/>
      </c>
      <c r="W23" s="219" t="str">
        <f>IF(P23="","",((O23+(VLOOKUP('Leg-15'!P23,'Leg-14'!$F$12:$V$44,17,FALSE)))/(U23*24)))</f>
        <v/>
      </c>
      <c r="X23" s="150" t="str">
        <f t="shared" si="6"/>
        <v/>
      </c>
    </row>
    <row r="24" spans="1:24" x14ac:dyDescent="0.3">
      <c r="A24" s="257" t="str">
        <f>IF(('Leg-14'!F24=""),"",('Leg-14'!F24))</f>
        <v/>
      </c>
      <c r="B24" s="256" t="str">
        <f>IF((A24=""),"",VLOOKUP(A24,'Car-Name'!$A$12:$B$44,2))</f>
        <v/>
      </c>
      <c r="C24" s="374"/>
      <c r="D24" s="256" t="str">
        <f>IF((A24=""),"",VLOOKUP(A24,'Car-Name'!$A$12:$C$44,3))</f>
        <v/>
      </c>
      <c r="E24" s="377"/>
      <c r="F24" s="380"/>
      <c r="G24" s="24" t="str">
        <f>IF((F24=""),"",(VLOOKUP(F24,'Car-Name'!$A$12:$B$44,2)))</f>
        <v/>
      </c>
      <c r="H24" s="383"/>
      <c r="I24" s="28" t="str">
        <f>IF((H24=""),"",(H24-(VLOOKUP(F24,'Leg-15'!$A$12:$C$44,3,FALSE))))</f>
        <v/>
      </c>
      <c r="J24" s="396"/>
      <c r="K24" s="28" t="str">
        <f t="shared" si="5"/>
        <v/>
      </c>
      <c r="L24" s="383"/>
      <c r="M24" s="383"/>
      <c r="N24" s="330" t="str">
        <f t="shared" si="3"/>
        <v/>
      </c>
      <c r="O24" s="390"/>
      <c r="P24" s="148" t="str">
        <f t="shared" si="4"/>
        <v/>
      </c>
      <c r="Q24" s="302" t="e">
        <f>IF('Car-Name'!A24="","",VLOOKUP(F24,'Car-Name'!$A$12:$B$44,2))</f>
        <v>#N/A</v>
      </c>
      <c r="R24" s="149" t="str">
        <f t="shared" si="0"/>
        <v/>
      </c>
      <c r="S24" s="131" t="str">
        <f t="shared" si="1"/>
        <v/>
      </c>
      <c r="T24" s="222" t="str">
        <f t="shared" si="2"/>
        <v/>
      </c>
      <c r="U24" s="315" t="str">
        <f>IF(F24="",(""),((R24+(VLOOKUP(P24,'Leg-14'!$F$12:$U$44,16,FALSE)))))</f>
        <v/>
      </c>
      <c r="V24" s="16" t="str">
        <f>IF(F24="","",(O24+VLOOKUP('Leg-15'!F24,'Leg-14'!$F$12:$V$44,17,FALSE)))</f>
        <v/>
      </c>
      <c r="W24" s="219" t="str">
        <f>IF(P24="","",((O24+(VLOOKUP('Leg-15'!P24,'Leg-14'!$F$12:$V$44,17,FALSE)))/(U24*24)))</f>
        <v/>
      </c>
      <c r="X24" s="150" t="str">
        <f t="shared" si="6"/>
        <v/>
      </c>
    </row>
    <row r="25" spans="1:24" x14ac:dyDescent="0.3">
      <c r="A25" s="257" t="str">
        <f>IF(('Leg-14'!F25=""),"",('Leg-14'!F25))</f>
        <v/>
      </c>
      <c r="B25" s="256" t="str">
        <f>IF((A25=""),"",VLOOKUP(A25,'Car-Name'!$A$12:$B$44,2))</f>
        <v/>
      </c>
      <c r="C25" s="374"/>
      <c r="D25" s="256" t="str">
        <f>IF((A25=""),"",VLOOKUP(A25,'Car-Name'!$A$12:$C$44,3))</f>
        <v/>
      </c>
      <c r="E25" s="377"/>
      <c r="F25" s="380"/>
      <c r="G25" s="24" t="str">
        <f>IF((F25=""),"",(VLOOKUP(F25,'Car-Name'!$A$12:$B$44,2)))</f>
        <v/>
      </c>
      <c r="H25" s="383"/>
      <c r="I25" s="28" t="str">
        <f>IF((H25=""),"",(H25-(VLOOKUP(F25,'Leg-15'!$A$12:$C$44,3,FALSE))))</f>
        <v/>
      </c>
      <c r="J25" s="396"/>
      <c r="K25" s="28" t="str">
        <f t="shared" si="5"/>
        <v/>
      </c>
      <c r="L25" s="383"/>
      <c r="M25" s="383"/>
      <c r="N25" s="330" t="str">
        <f t="shared" si="3"/>
        <v/>
      </c>
      <c r="O25" s="390"/>
      <c r="P25" s="148" t="str">
        <f t="shared" si="4"/>
        <v/>
      </c>
      <c r="Q25" s="302" t="e">
        <f>IF('Car-Name'!A25="","",VLOOKUP(F25,'Car-Name'!$A$12:$B$44,2))</f>
        <v>#N/A</v>
      </c>
      <c r="R25" s="149" t="str">
        <f t="shared" si="0"/>
        <v/>
      </c>
      <c r="S25" s="131" t="str">
        <f t="shared" si="1"/>
        <v/>
      </c>
      <c r="T25" s="222" t="str">
        <f t="shared" si="2"/>
        <v/>
      </c>
      <c r="U25" s="315" t="str">
        <f>IF(F25="",(""),((R25+(VLOOKUP(P25,'Leg-14'!$F$12:$U$44,16,FALSE)))))</f>
        <v/>
      </c>
      <c r="V25" s="16" t="str">
        <f>IF(F25="","",(O25+VLOOKUP('Leg-15'!F25,'Leg-14'!$F$12:$V$44,17,FALSE)))</f>
        <v/>
      </c>
      <c r="W25" s="219" t="str">
        <f>IF(P25="","",((O25+(VLOOKUP('Leg-15'!P25,'Leg-14'!$F$12:$V$44,17,FALSE)))/(U25*24)))</f>
        <v/>
      </c>
      <c r="X25" s="150" t="str">
        <f t="shared" si="6"/>
        <v/>
      </c>
    </row>
    <row r="26" spans="1:24" x14ac:dyDescent="0.3">
      <c r="A26" s="257" t="str">
        <f>IF(('Leg-14'!F26=""),"",('Leg-14'!F26))</f>
        <v/>
      </c>
      <c r="B26" s="256" t="str">
        <f>IF((A26=""),"",VLOOKUP(A26,'Car-Name'!$A$12:$B$44,2))</f>
        <v/>
      </c>
      <c r="C26" s="374"/>
      <c r="D26" s="256" t="str">
        <f>IF((A26=""),"",VLOOKUP(A26,'Car-Name'!$A$12:$C$44,3))</f>
        <v/>
      </c>
      <c r="E26" s="377"/>
      <c r="F26" s="380"/>
      <c r="G26" s="24" t="str">
        <f>IF((F26=""),"",(VLOOKUP(F26,'Car-Name'!$A$12:$B$44,2)))</f>
        <v/>
      </c>
      <c r="H26" s="383"/>
      <c r="I26" s="28" t="str">
        <f>IF((H26=""),"",(H26-(VLOOKUP(F26,'Leg-15'!$A$12:$C$44,3,FALSE))))</f>
        <v/>
      </c>
      <c r="J26" s="396"/>
      <c r="K26" s="28" t="str">
        <f t="shared" si="5"/>
        <v/>
      </c>
      <c r="L26" s="383"/>
      <c r="M26" s="383"/>
      <c r="N26" s="330" t="str">
        <f t="shared" si="3"/>
        <v/>
      </c>
      <c r="O26" s="390"/>
      <c r="P26" s="148" t="str">
        <f t="shared" si="4"/>
        <v/>
      </c>
      <c r="Q26" s="302" t="e">
        <f>IF('Car-Name'!A26="","",VLOOKUP(F26,'Car-Name'!$A$12:$B$44,2))</f>
        <v>#N/A</v>
      </c>
      <c r="R26" s="149" t="str">
        <f t="shared" si="0"/>
        <v/>
      </c>
      <c r="S26" s="131" t="str">
        <f t="shared" si="1"/>
        <v/>
      </c>
      <c r="T26" s="222" t="str">
        <f t="shared" si="2"/>
        <v/>
      </c>
      <c r="U26" s="315" t="str">
        <f>IF(F26="",(""),((R26+(VLOOKUP(P26,'Leg-14'!$F$12:$U$44,16,FALSE)))))</f>
        <v/>
      </c>
      <c r="V26" s="16" t="str">
        <f>IF(F26="","",(O26+VLOOKUP('Leg-15'!F26,'Leg-14'!$F$12:$V$44,17,FALSE)))</f>
        <v/>
      </c>
      <c r="W26" s="219" t="str">
        <f>IF(P26="","",((O26+(VLOOKUP('Leg-15'!P26,'Leg-14'!$F$12:$V$44,17,FALSE)))/(U26*24)))</f>
        <v/>
      </c>
      <c r="X26" s="150" t="str">
        <f t="shared" si="6"/>
        <v/>
      </c>
    </row>
    <row r="27" spans="1:24" x14ac:dyDescent="0.3">
      <c r="A27" s="257" t="str">
        <f>IF(('Leg-14'!F27=""),"",('Leg-14'!F27))</f>
        <v/>
      </c>
      <c r="B27" s="256" t="str">
        <f>IF((A27=""),"",VLOOKUP(A27,'Car-Name'!$A$12:$B$44,2))</f>
        <v/>
      </c>
      <c r="C27" s="374"/>
      <c r="D27" s="256" t="str">
        <f>IF((A27=""),"",VLOOKUP(A27,'Car-Name'!$A$12:$C$44,3))</f>
        <v/>
      </c>
      <c r="E27" s="377"/>
      <c r="F27" s="380"/>
      <c r="G27" s="24" t="str">
        <f>IF((F27=""),"",(VLOOKUP(F27,'Car-Name'!$A$12:$B$44,2)))</f>
        <v/>
      </c>
      <c r="H27" s="383"/>
      <c r="I27" s="28" t="str">
        <f>IF((H27=""),"",(H27-(VLOOKUP(F27,'Leg-15'!$A$12:$C$44,3,FALSE))))</f>
        <v/>
      </c>
      <c r="J27" s="396"/>
      <c r="K27" s="28" t="str">
        <f t="shared" si="5"/>
        <v/>
      </c>
      <c r="L27" s="383"/>
      <c r="M27" s="383"/>
      <c r="N27" s="330" t="str">
        <f t="shared" si="3"/>
        <v/>
      </c>
      <c r="O27" s="390"/>
      <c r="P27" s="148" t="str">
        <f t="shared" si="4"/>
        <v/>
      </c>
      <c r="Q27" s="302" t="e">
        <f>IF('Car-Name'!A27="","",VLOOKUP(F27,'Car-Name'!$A$12:$B$44,2))</f>
        <v>#N/A</v>
      </c>
      <c r="R27" s="149" t="str">
        <f t="shared" si="0"/>
        <v/>
      </c>
      <c r="S27" s="131" t="str">
        <f t="shared" si="1"/>
        <v/>
      </c>
      <c r="T27" s="222" t="str">
        <f t="shared" si="2"/>
        <v/>
      </c>
      <c r="U27" s="315" t="str">
        <f>IF(F27="",(""),((R27+(VLOOKUP(P27,'Leg-14'!$F$12:$U$44,16,FALSE)))))</f>
        <v/>
      </c>
      <c r="V27" s="16" t="str">
        <f>IF(F27="","",(O27+VLOOKUP('Leg-15'!F27,'Leg-14'!$F$12:$V$44,17,FALSE)))</f>
        <v/>
      </c>
      <c r="W27" s="219" t="str">
        <f>IF(P27="","",((O27+(VLOOKUP('Leg-15'!P27,'Leg-14'!$F$12:$V$44,17,FALSE)))/(U27*24)))</f>
        <v/>
      </c>
      <c r="X27" s="150" t="str">
        <f t="shared" si="6"/>
        <v/>
      </c>
    </row>
    <row r="28" spans="1:24" x14ac:dyDescent="0.3">
      <c r="A28" s="257" t="str">
        <f>IF(('Leg-14'!F28=""),"",('Leg-14'!F28))</f>
        <v/>
      </c>
      <c r="B28" s="256" t="str">
        <f>IF((A28=""),"",VLOOKUP(A28,'Car-Name'!$A$12:$B$44,2))</f>
        <v/>
      </c>
      <c r="C28" s="374"/>
      <c r="D28" s="256" t="str">
        <f>IF((A28=""),"",VLOOKUP(A28,'Car-Name'!$A$12:$C$44,3))</f>
        <v/>
      </c>
      <c r="E28" s="377"/>
      <c r="F28" s="380"/>
      <c r="G28" s="24" t="str">
        <f>IF((F28=""),"",(VLOOKUP(F28,'Car-Name'!$A$12:$B$44,2)))</f>
        <v/>
      </c>
      <c r="H28" s="383"/>
      <c r="I28" s="28" t="str">
        <f>IF((H28=""),"",(H28-(VLOOKUP(F28,'Leg-15'!$A$12:$C$44,3,FALSE))))</f>
        <v/>
      </c>
      <c r="J28" s="396"/>
      <c r="K28" s="28" t="str">
        <f t="shared" si="5"/>
        <v/>
      </c>
      <c r="L28" s="383"/>
      <c r="M28" s="383"/>
      <c r="N28" s="330" t="str">
        <f t="shared" si="3"/>
        <v/>
      </c>
      <c r="O28" s="390"/>
      <c r="P28" s="148" t="str">
        <f t="shared" si="4"/>
        <v/>
      </c>
      <c r="Q28" s="302" t="e">
        <f>IF('Car-Name'!A28="","",VLOOKUP(F28,'Car-Name'!$A$12:$B$44,2))</f>
        <v>#N/A</v>
      </c>
      <c r="R28" s="149" t="str">
        <f t="shared" si="0"/>
        <v/>
      </c>
      <c r="S28" s="131" t="str">
        <f t="shared" si="1"/>
        <v/>
      </c>
      <c r="T28" s="222" t="str">
        <f t="shared" si="2"/>
        <v/>
      </c>
      <c r="U28" s="315" t="str">
        <f>IF(F28="",(""),((R28+(VLOOKUP(P28,'Leg-14'!$F$12:$U$44,16,FALSE)))))</f>
        <v/>
      </c>
      <c r="V28" s="16" t="str">
        <f>IF(F28="","",(O28+VLOOKUP('Leg-15'!F28,'Leg-14'!$F$12:$V$44,17,FALSE)))</f>
        <v/>
      </c>
      <c r="W28" s="219" t="str">
        <f>IF(P28="","",((O28+(VLOOKUP('Leg-15'!P28,'Leg-14'!$F$12:$V$44,17,FALSE)))/(U28*24)))</f>
        <v/>
      </c>
      <c r="X28" s="150" t="str">
        <f t="shared" si="6"/>
        <v/>
      </c>
    </row>
    <row r="29" spans="1:24" x14ac:dyDescent="0.3">
      <c r="A29" s="257" t="str">
        <f>IF(('Leg-14'!F29=""),"",('Leg-14'!F29))</f>
        <v/>
      </c>
      <c r="B29" s="256" t="str">
        <f>IF((A29=""),"",VLOOKUP(A29,'Car-Name'!$A$12:$B$44,2))</f>
        <v/>
      </c>
      <c r="C29" s="374"/>
      <c r="D29" s="256" t="str">
        <f>IF((A29=""),"",VLOOKUP(A29,'Car-Name'!$A$12:$C$44,3))</f>
        <v/>
      </c>
      <c r="E29" s="377"/>
      <c r="F29" s="380"/>
      <c r="G29" s="24" t="str">
        <f>IF((F29=""),"",(VLOOKUP(F29,'Car-Name'!$A$12:$B$44,2)))</f>
        <v/>
      </c>
      <c r="H29" s="383"/>
      <c r="I29" s="28" t="str">
        <f>IF((H29=""),"",(H29-(VLOOKUP(F29,'Leg-15'!$A$12:$C$44,3,FALSE))))</f>
        <v/>
      </c>
      <c r="J29" s="396"/>
      <c r="K29" s="28" t="str">
        <f t="shared" si="5"/>
        <v/>
      </c>
      <c r="L29" s="383"/>
      <c r="M29" s="383"/>
      <c r="N29" s="330" t="str">
        <f t="shared" si="3"/>
        <v/>
      </c>
      <c r="O29" s="390"/>
      <c r="P29" s="148" t="str">
        <f t="shared" si="4"/>
        <v/>
      </c>
      <c r="Q29" s="302" t="e">
        <f>IF('Car-Name'!A29="","",VLOOKUP(F29,'Car-Name'!$A$12:$B$44,2))</f>
        <v>#N/A</v>
      </c>
      <c r="R29" s="149" t="str">
        <f>IF(N29="",(""),(N29))</f>
        <v/>
      </c>
      <c r="S29" s="131" t="str">
        <f>IF(R29="",(""),(O29/(R29*24)))</f>
        <v/>
      </c>
      <c r="T29" s="222" t="str">
        <f t="shared" si="2"/>
        <v/>
      </c>
      <c r="U29" s="315" t="str">
        <f>IF(F29="",(""),((R29+(VLOOKUP(P29,'Leg-14'!$F$12:$U$44,16,FALSE)))))</f>
        <v/>
      </c>
      <c r="V29" s="16" t="str">
        <f>IF(F29="","",(O29+VLOOKUP('Leg-15'!F29,'Leg-14'!$F$12:$V$44,17,FALSE)))</f>
        <v/>
      </c>
      <c r="W29" s="219" t="str">
        <f>IF(P29="","",((O29+(VLOOKUP('Leg-15'!P29,'Leg-14'!$F$12:$V$44,17,FALSE)))/(U29*24)))</f>
        <v/>
      </c>
      <c r="X29" s="150" t="str">
        <f t="shared" si="6"/>
        <v/>
      </c>
    </row>
    <row r="30" spans="1:24" x14ac:dyDescent="0.3">
      <c r="A30" s="257" t="str">
        <f>IF(('Leg-14'!F30=""),"",('Leg-14'!F30))</f>
        <v/>
      </c>
      <c r="B30" s="256" t="str">
        <f>IF((A30=""),"",VLOOKUP(A30,'Car-Name'!$A$12:$B$44,2))</f>
        <v/>
      </c>
      <c r="C30" s="374"/>
      <c r="D30" s="256" t="str">
        <f>IF((A30=""),"",VLOOKUP(A30,'Car-Name'!$A$12:$C$44,3))</f>
        <v/>
      </c>
      <c r="E30" s="377"/>
      <c r="F30" s="380"/>
      <c r="G30" s="24" t="str">
        <f>IF((F30=""),"",(VLOOKUP(F30,'Car-Name'!$A$12:$B$44,2)))</f>
        <v/>
      </c>
      <c r="H30" s="383"/>
      <c r="I30" s="28" t="str">
        <f>IF((H30=""),"",(H30-(VLOOKUP(F30,'Leg-15'!$A$12:$C$44,3,FALSE))))</f>
        <v/>
      </c>
      <c r="J30" s="396"/>
      <c r="K30" s="28" t="str">
        <f t="shared" si="5"/>
        <v/>
      </c>
      <c r="L30" s="383"/>
      <c r="M30" s="383"/>
      <c r="N30" s="330" t="str">
        <f t="shared" si="3"/>
        <v/>
      </c>
      <c r="O30" s="390"/>
      <c r="P30" s="148" t="str">
        <f t="shared" si="4"/>
        <v/>
      </c>
      <c r="Q30" s="302" t="e">
        <f>IF('Car-Name'!A30="","",VLOOKUP(F30,'Car-Name'!$A$12:$B$44,2))</f>
        <v>#N/A</v>
      </c>
      <c r="R30" s="149" t="str">
        <f t="shared" ref="R30:R44" si="7">IF(N30="",(""),(N30))</f>
        <v/>
      </c>
      <c r="S30" s="131" t="str">
        <f t="shared" ref="S30:S44" si="8">IF(R30="",(""),(O30/(R30*24)))</f>
        <v/>
      </c>
      <c r="T30" s="222" t="str">
        <f t="shared" si="2"/>
        <v/>
      </c>
      <c r="U30" s="315" t="str">
        <f>IF(F30="",(""),((R30+(VLOOKUP(P30,'Leg-14'!$F$12:$U$44,16,FALSE)))))</f>
        <v/>
      </c>
      <c r="V30" s="16" t="str">
        <f>IF(F30="","",(O30+VLOOKUP('Leg-15'!F30,'Leg-14'!$F$12:$V$44,17,FALSE)))</f>
        <v/>
      </c>
      <c r="W30" s="219" t="str">
        <f>IF(P30="","",((O30+(VLOOKUP('Leg-15'!P30,'Leg-14'!$F$12:$V$44,17,FALSE)))/(U30*24)))</f>
        <v/>
      </c>
      <c r="X30" s="150" t="str">
        <f t="shared" si="6"/>
        <v/>
      </c>
    </row>
    <row r="31" spans="1:24" x14ac:dyDescent="0.3">
      <c r="A31" s="257" t="str">
        <f>IF(('Leg-14'!F31=""),"",('Leg-14'!F31))</f>
        <v/>
      </c>
      <c r="B31" s="256" t="str">
        <f>IF((A31=""),"",VLOOKUP(A31,'Car-Name'!$A$12:$B$44,2))</f>
        <v/>
      </c>
      <c r="C31" s="374"/>
      <c r="D31" s="256" t="str">
        <f>IF((A31=""),"",VLOOKUP(A31,'Car-Name'!$A$12:$C$44,3))</f>
        <v/>
      </c>
      <c r="E31" s="377"/>
      <c r="F31" s="380"/>
      <c r="G31" s="24" t="str">
        <f>IF((F31=""),"",(VLOOKUP(F31,'Car-Name'!$A$12:$B$44,2)))</f>
        <v/>
      </c>
      <c r="H31" s="383"/>
      <c r="I31" s="28" t="str">
        <f>IF((H31=""),"",(H31-(VLOOKUP(F31,'Leg-15'!$A$12:$C$44,3,FALSE))))</f>
        <v/>
      </c>
      <c r="J31" s="396"/>
      <c r="K31" s="28" t="str">
        <f t="shared" si="5"/>
        <v/>
      </c>
      <c r="L31" s="383"/>
      <c r="M31" s="383"/>
      <c r="N31" s="330" t="str">
        <f t="shared" si="3"/>
        <v/>
      </c>
      <c r="O31" s="390"/>
      <c r="P31" s="148" t="str">
        <f t="shared" si="4"/>
        <v/>
      </c>
      <c r="Q31" s="302" t="e">
        <f>IF('Car-Name'!A31="","",VLOOKUP(F31,'Car-Name'!$A$12:$B$44,2))</f>
        <v>#N/A</v>
      </c>
      <c r="R31" s="149" t="str">
        <f t="shared" si="7"/>
        <v/>
      </c>
      <c r="S31" s="131" t="str">
        <f t="shared" si="8"/>
        <v/>
      </c>
      <c r="T31" s="222" t="str">
        <f t="shared" si="2"/>
        <v/>
      </c>
      <c r="U31" s="315" t="str">
        <f>IF(F31="",(""),((R31+(VLOOKUP(P31,'Leg-14'!$F$12:$U$44,16,FALSE)))))</f>
        <v/>
      </c>
      <c r="V31" s="16" t="str">
        <f>IF(F31="","",(O31+VLOOKUP('Leg-15'!F31,'Leg-14'!$F$12:$V$44,17,FALSE)))</f>
        <v/>
      </c>
      <c r="W31" s="219" t="str">
        <f>IF(P31="","",((O31+(VLOOKUP('Leg-15'!P31,'Leg-14'!$F$12:$V$44,17,FALSE)))/(U31*24)))</f>
        <v/>
      </c>
      <c r="X31" s="150" t="str">
        <f t="shared" si="6"/>
        <v/>
      </c>
    </row>
    <row r="32" spans="1:24" x14ac:dyDescent="0.3">
      <c r="A32" s="257" t="str">
        <f>IF(('Leg-14'!F32=""),"",('Leg-14'!F32))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IF((H32=""),"",(H32-(VLOOKUP(F32,'Leg-15'!$A$12:$C$44,3,FALSE))))</f>
        <v/>
      </c>
      <c r="J32" s="396"/>
      <c r="K32" s="28" t="str">
        <f t="shared" si="5"/>
        <v/>
      </c>
      <c r="L32" s="383"/>
      <c r="M32" s="383"/>
      <c r="N32" s="330" t="str">
        <f t="shared" si="3"/>
        <v/>
      </c>
      <c r="O32" s="390"/>
      <c r="P32" s="148" t="str">
        <f t="shared" si="4"/>
        <v/>
      </c>
      <c r="Q32" s="302" t="e">
        <f>IF('Car-Name'!A32="","",VLOOKUP(F32,'Car-Name'!$A$12:$B$44,2))</f>
        <v>#N/A</v>
      </c>
      <c r="R32" s="149" t="str">
        <f t="shared" si="7"/>
        <v/>
      </c>
      <c r="S32" s="131" t="str">
        <f t="shared" si="8"/>
        <v/>
      </c>
      <c r="T32" s="222" t="str">
        <f t="shared" si="2"/>
        <v/>
      </c>
      <c r="U32" s="315" t="str">
        <f>IF(F32="",(""),((R32+(VLOOKUP(P32,'Leg-14'!$F$12:$U$44,16,FALSE)))))</f>
        <v/>
      </c>
      <c r="V32" s="16" t="str">
        <f>IF(F32="","",(O32+VLOOKUP('Leg-15'!F32,'Leg-14'!$F$12:$V$44,17,FALSE)))</f>
        <v/>
      </c>
      <c r="W32" s="219" t="str">
        <f>IF(P32="","",((O32+(VLOOKUP('Leg-15'!P32,'Leg-14'!$F$12:$V$44,17,FALSE)))/(U32*24)))</f>
        <v/>
      </c>
      <c r="X32" s="150" t="str">
        <f t="shared" si="6"/>
        <v/>
      </c>
    </row>
    <row r="33" spans="1:24" x14ac:dyDescent="0.3">
      <c r="A33" s="257" t="str">
        <f>IF(('Leg-14'!F33=""),"",('Leg-14'!F33))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IF((H33=""),"",(H33-(VLOOKUP(F33,'Leg-15'!$A$12:$C$44,3,FALSE))))</f>
        <v/>
      </c>
      <c r="J33" s="396"/>
      <c r="K33" s="28" t="str">
        <f t="shared" si="5"/>
        <v/>
      </c>
      <c r="L33" s="383"/>
      <c r="M33" s="383"/>
      <c r="N33" s="330" t="str">
        <f t="shared" si="3"/>
        <v/>
      </c>
      <c r="O33" s="390"/>
      <c r="P33" s="148" t="str">
        <f t="shared" si="4"/>
        <v/>
      </c>
      <c r="Q33" s="302" t="e">
        <f>IF('Car-Name'!A33="","",VLOOKUP(F33,'Car-Name'!$A$12:$B$44,2))</f>
        <v>#N/A</v>
      </c>
      <c r="R33" s="149" t="str">
        <f t="shared" si="7"/>
        <v/>
      </c>
      <c r="S33" s="131" t="str">
        <f t="shared" si="8"/>
        <v/>
      </c>
      <c r="T33" s="222" t="str">
        <f t="shared" si="2"/>
        <v/>
      </c>
      <c r="U33" s="315" t="str">
        <f>IF(F33="",(""),((R33+(VLOOKUP(P33,'Leg-14'!$F$12:$U$44,16,FALSE)))))</f>
        <v/>
      </c>
      <c r="V33" s="16" t="str">
        <f>IF(F33="","",(O33+VLOOKUP('Leg-15'!F33,'Leg-14'!$F$12:$V$44,17,FALSE)))</f>
        <v/>
      </c>
      <c r="W33" s="219" t="str">
        <f>IF(P33="","",((O33+(VLOOKUP('Leg-15'!P33,'Leg-14'!$F$12:$V$44,17,FALSE)))/(U33*24)))</f>
        <v/>
      </c>
      <c r="X33" s="150" t="str">
        <f t="shared" si="6"/>
        <v/>
      </c>
    </row>
    <row r="34" spans="1:24" x14ac:dyDescent="0.3">
      <c r="A34" s="257" t="str">
        <f>IF(('Leg-14'!F34=""),"",('Leg-14'!F34))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IF((H34=""),"",(H34-(VLOOKUP(F34,'Leg-15'!$A$12:$C$44,3,FALSE))))</f>
        <v/>
      </c>
      <c r="J34" s="396"/>
      <c r="K34" s="28" t="str">
        <f t="shared" si="5"/>
        <v/>
      </c>
      <c r="L34" s="383"/>
      <c r="M34" s="383"/>
      <c r="N34" s="330" t="str">
        <f t="shared" si="3"/>
        <v/>
      </c>
      <c r="O34" s="390"/>
      <c r="P34" s="148" t="str">
        <f t="shared" si="4"/>
        <v/>
      </c>
      <c r="Q34" s="302" t="e">
        <f>IF('Car-Name'!A34="","",VLOOKUP(F34,'Car-Name'!$A$12:$B$44,2))</f>
        <v>#N/A</v>
      </c>
      <c r="R34" s="149" t="str">
        <f t="shared" si="7"/>
        <v/>
      </c>
      <c r="S34" s="131" t="str">
        <f t="shared" si="8"/>
        <v/>
      </c>
      <c r="T34" s="222" t="str">
        <f t="shared" si="2"/>
        <v/>
      </c>
      <c r="U34" s="315" t="str">
        <f>IF(F34="",(""),((R34+(VLOOKUP(P34,'Leg-14'!$F$12:$U$44,16,FALSE)))))</f>
        <v/>
      </c>
      <c r="V34" s="16" t="str">
        <f>IF(F34="","",(O34+VLOOKUP('Leg-15'!F34,'Leg-14'!$F$12:$V$44,17,FALSE)))</f>
        <v/>
      </c>
      <c r="W34" s="219" t="str">
        <f>IF(P34="","",((O34+(VLOOKUP('Leg-15'!P34,'Leg-14'!$F$12:$V$44,17,FALSE)))/(U34*24)))</f>
        <v/>
      </c>
      <c r="X34" s="150" t="str">
        <f t="shared" si="6"/>
        <v/>
      </c>
    </row>
    <row r="35" spans="1:24" x14ac:dyDescent="0.3">
      <c r="A35" s="257" t="str">
        <f>IF(('Leg-14'!F35=""),"",('Leg-14'!F35))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IF((H35=""),"",(H35-(VLOOKUP(F35,'Leg-15'!$A$12:$C$44,3,FALSE))))</f>
        <v/>
      </c>
      <c r="J35" s="396"/>
      <c r="K35" s="28" t="str">
        <f t="shared" si="5"/>
        <v/>
      </c>
      <c r="L35" s="383"/>
      <c r="M35" s="383"/>
      <c r="N35" s="330" t="str">
        <f t="shared" si="3"/>
        <v/>
      </c>
      <c r="O35" s="390"/>
      <c r="P35" s="148" t="str">
        <f t="shared" si="4"/>
        <v/>
      </c>
      <c r="Q35" s="302" t="str">
        <f>IF('Car-Name'!A35="","",VLOOKUP(F35,'Car-Name'!$A$12:$B$44,2))</f>
        <v/>
      </c>
      <c r="R35" s="149" t="str">
        <f t="shared" si="7"/>
        <v/>
      </c>
      <c r="S35" s="131" t="str">
        <f t="shared" si="8"/>
        <v/>
      </c>
      <c r="T35" s="222" t="str">
        <f t="shared" si="2"/>
        <v/>
      </c>
      <c r="U35" s="315" t="str">
        <f>IF(F35="",(""),((R35+(VLOOKUP(P35,'Leg-14'!$F$12:$U$44,16,FALSE)))))</f>
        <v/>
      </c>
      <c r="V35" s="16" t="str">
        <f>IF(F35="","",(O35+VLOOKUP('Leg-15'!F35,'Leg-14'!$F$12:$V$44,17,FALSE)))</f>
        <v/>
      </c>
      <c r="W35" s="219" t="str">
        <f>IF(P35="","",((O35+(VLOOKUP('Leg-15'!P35,'Leg-14'!$F$12:$V$44,17,FALSE)))/(U35*24)))</f>
        <v/>
      </c>
      <c r="X35" s="150" t="str">
        <f t="shared" si="6"/>
        <v/>
      </c>
    </row>
    <row r="36" spans="1:24" x14ac:dyDescent="0.3">
      <c r="A36" s="257" t="str">
        <f>IF(('Leg-14'!F36=""),"",('Leg-14'!F36))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IF((H36=""),"",(H36-(VLOOKUP(F36,'Leg-15'!$A$12:$C$44,3,FALSE))))</f>
        <v/>
      </c>
      <c r="J36" s="396"/>
      <c r="K36" s="28" t="str">
        <f t="shared" si="5"/>
        <v/>
      </c>
      <c r="L36" s="383"/>
      <c r="M36" s="383"/>
      <c r="N36" s="330" t="str">
        <f t="shared" si="3"/>
        <v/>
      </c>
      <c r="O36" s="390"/>
      <c r="P36" s="148" t="str">
        <f t="shared" si="4"/>
        <v/>
      </c>
      <c r="Q36" s="302" t="str">
        <f>IF('Car-Name'!A36="","",VLOOKUP(F36,'Car-Name'!$A$12:$B$44,2))</f>
        <v/>
      </c>
      <c r="R36" s="149" t="str">
        <f t="shared" si="7"/>
        <v/>
      </c>
      <c r="S36" s="131" t="str">
        <f t="shared" si="8"/>
        <v/>
      </c>
      <c r="T36" s="222" t="str">
        <f t="shared" si="2"/>
        <v/>
      </c>
      <c r="U36" s="315" t="str">
        <f>IF(F36="",(""),((R36+(VLOOKUP(P36,'Leg-14'!$F$12:$U$44,16,FALSE)))))</f>
        <v/>
      </c>
      <c r="V36" s="16" t="str">
        <f>IF(F36="","",(O36+VLOOKUP('Leg-15'!F36,'Leg-14'!$F$12:$V$44,17,FALSE)))</f>
        <v/>
      </c>
      <c r="W36" s="219" t="str">
        <f>IF(P36="","",((O36+(VLOOKUP('Leg-15'!P36,'Leg-14'!$F$12:$V$44,17,FALSE)))/(U36*24)))</f>
        <v/>
      </c>
      <c r="X36" s="150" t="str">
        <f t="shared" si="6"/>
        <v/>
      </c>
    </row>
    <row r="37" spans="1:24" x14ac:dyDescent="0.3">
      <c r="A37" s="257" t="str">
        <f>IF(('Leg-14'!F37=""),"",('Leg-14'!F37))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IF((H37=""),"",(H37-(VLOOKUP(F37,'Leg-15'!$A$12:$C$44,3,FALSE))))</f>
        <v/>
      </c>
      <c r="J37" s="396"/>
      <c r="K37" s="28" t="str">
        <f t="shared" si="5"/>
        <v/>
      </c>
      <c r="L37" s="383"/>
      <c r="M37" s="383"/>
      <c r="N37" s="330" t="str">
        <f t="shared" si="3"/>
        <v/>
      </c>
      <c r="O37" s="390"/>
      <c r="P37" s="148" t="str">
        <f t="shared" si="4"/>
        <v/>
      </c>
      <c r="Q37" s="302" t="str">
        <f>IF('Car-Name'!A37="","",VLOOKUP(F37,'Car-Name'!$A$12:$B$44,2))</f>
        <v/>
      </c>
      <c r="R37" s="149" t="str">
        <f t="shared" si="7"/>
        <v/>
      </c>
      <c r="S37" s="131" t="str">
        <f t="shared" si="8"/>
        <v/>
      </c>
      <c r="T37" s="222" t="str">
        <f t="shared" si="2"/>
        <v/>
      </c>
      <c r="U37" s="315" t="str">
        <f>IF(F37="",(""),((R37+(VLOOKUP(P37,'Leg-14'!$F$12:$U$44,16,FALSE)))))</f>
        <v/>
      </c>
      <c r="V37" s="16" t="str">
        <f>IF(F37="","",(O37+VLOOKUP('Leg-15'!F37,'Leg-14'!$F$12:$V$44,17,FALSE)))</f>
        <v/>
      </c>
      <c r="W37" s="219" t="str">
        <f>IF(P37="","",((O37+(VLOOKUP('Leg-15'!P37,'Leg-14'!$F$12:$V$44,17,FALSE)))/(U37*24)))</f>
        <v/>
      </c>
      <c r="X37" s="150" t="str">
        <f t="shared" si="6"/>
        <v/>
      </c>
    </row>
    <row r="38" spans="1:24" x14ac:dyDescent="0.3">
      <c r="A38" s="257" t="str">
        <f>IF(('Leg-14'!F38=""),"",('Leg-14'!F38))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IF((H38=""),"",(H38-(VLOOKUP(F38,'Leg-15'!$A$12:$C$44,3,FALSE))))</f>
        <v/>
      </c>
      <c r="J38" s="396"/>
      <c r="K38" s="28" t="str">
        <f t="shared" si="5"/>
        <v/>
      </c>
      <c r="L38" s="383"/>
      <c r="M38" s="383"/>
      <c r="N38" s="330" t="str">
        <f t="shared" si="3"/>
        <v/>
      </c>
      <c r="O38" s="390"/>
      <c r="P38" s="148" t="str">
        <f t="shared" si="4"/>
        <v/>
      </c>
      <c r="Q38" s="302" t="str">
        <f>IF('Car-Name'!A38="","",VLOOKUP(F38,'Car-Name'!$A$12:$B$44,2))</f>
        <v/>
      </c>
      <c r="R38" s="149" t="str">
        <f t="shared" si="7"/>
        <v/>
      </c>
      <c r="S38" s="131" t="str">
        <f t="shared" si="8"/>
        <v/>
      </c>
      <c r="T38" s="222" t="str">
        <f t="shared" si="2"/>
        <v/>
      </c>
      <c r="U38" s="315" t="str">
        <f>IF(F38="",(""),((R38+(VLOOKUP(P38,'Leg-14'!$F$12:$U$44,16,FALSE)))))</f>
        <v/>
      </c>
      <c r="V38" s="16" t="str">
        <f>IF(F38="","",(O38+VLOOKUP('Leg-15'!F38,'Leg-14'!$F$12:$V$44,17,FALSE)))</f>
        <v/>
      </c>
      <c r="W38" s="219" t="str">
        <f>IF(P38="","",((O38+(VLOOKUP('Leg-15'!P38,'Leg-14'!$F$12:$V$44,17,FALSE)))/(U38*24)))</f>
        <v/>
      </c>
      <c r="X38" s="150" t="str">
        <f t="shared" si="6"/>
        <v/>
      </c>
    </row>
    <row r="39" spans="1:24" x14ac:dyDescent="0.3">
      <c r="A39" s="257" t="str">
        <f>IF(('Leg-14'!F39=""),"",('Leg-14'!F39))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IF((H39=""),"",(H39-(VLOOKUP(F39,'Leg-15'!$A$12:$C$44,3,FALSE))))</f>
        <v/>
      </c>
      <c r="J39" s="396"/>
      <c r="K39" s="28" t="str">
        <f t="shared" si="5"/>
        <v/>
      </c>
      <c r="L39" s="383"/>
      <c r="M39" s="383"/>
      <c r="N39" s="330" t="str">
        <f t="shared" si="3"/>
        <v/>
      </c>
      <c r="O39" s="390"/>
      <c r="P39" s="148" t="str">
        <f t="shared" si="4"/>
        <v/>
      </c>
      <c r="Q39" s="302" t="str">
        <f>IF('Car-Name'!A39="","",VLOOKUP(F39,'Car-Name'!$A$12:$B$44,2))</f>
        <v/>
      </c>
      <c r="R39" s="149" t="str">
        <f t="shared" si="7"/>
        <v/>
      </c>
      <c r="S39" s="131" t="str">
        <f t="shared" si="8"/>
        <v/>
      </c>
      <c r="T39" s="222" t="str">
        <f t="shared" si="2"/>
        <v/>
      </c>
      <c r="U39" s="315" t="str">
        <f>IF(F39="",(""),((R39+(VLOOKUP(P39,'Leg-14'!$F$12:$U$44,16,FALSE)))))</f>
        <v/>
      </c>
      <c r="V39" s="16" t="str">
        <f>IF(F39="","",(O39+VLOOKUP('Leg-15'!F39,'Leg-14'!$F$12:$V$44,17,FALSE)))</f>
        <v/>
      </c>
      <c r="W39" s="219" t="str">
        <f>IF(P39="","",((O39+(VLOOKUP('Leg-15'!P39,'Leg-14'!$F$12:$V$44,17,FALSE)))/(U39*24)))</f>
        <v/>
      </c>
      <c r="X39" s="150" t="str">
        <f t="shared" si="6"/>
        <v/>
      </c>
    </row>
    <row r="40" spans="1:24" x14ac:dyDescent="0.3">
      <c r="A40" s="257" t="str">
        <f>IF(('Leg-14'!F40=""),"",('Leg-14'!F40))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IF((H40=""),"",(H40-(VLOOKUP(F40,'Leg-15'!$A$12:$C$44,3,FALSE))))</f>
        <v/>
      </c>
      <c r="J40" s="396"/>
      <c r="K40" s="28" t="str">
        <f t="shared" si="5"/>
        <v/>
      </c>
      <c r="L40" s="383"/>
      <c r="M40" s="383"/>
      <c r="N40" s="330" t="str">
        <f t="shared" si="3"/>
        <v/>
      </c>
      <c r="O40" s="390"/>
      <c r="P40" s="148" t="str">
        <f t="shared" si="4"/>
        <v/>
      </c>
      <c r="Q40" s="302" t="str">
        <f>IF('Car-Name'!A40="","",VLOOKUP(F40,'Car-Name'!$A$12:$B$44,2))</f>
        <v/>
      </c>
      <c r="R40" s="149" t="str">
        <f t="shared" si="7"/>
        <v/>
      </c>
      <c r="S40" s="131" t="str">
        <f t="shared" si="8"/>
        <v/>
      </c>
      <c r="T40" s="222" t="str">
        <f t="shared" si="2"/>
        <v/>
      </c>
      <c r="U40" s="315" t="str">
        <f>IF(F40="",(""),((R40+(VLOOKUP(P40,'Leg-14'!$F$12:$U$44,16,FALSE)))))</f>
        <v/>
      </c>
      <c r="V40" s="16" t="str">
        <f>IF(F40="","",(O40+VLOOKUP('Leg-15'!F40,'Leg-14'!$F$12:$V$44,17,FALSE)))</f>
        <v/>
      </c>
      <c r="W40" s="219" t="str">
        <f>IF(P40="","",((O40+(VLOOKUP('Leg-15'!P40,'Leg-14'!$F$12:$V$44,17,FALSE)))/(U40*24)))</f>
        <v/>
      </c>
      <c r="X40" s="150" t="str">
        <f t="shared" si="6"/>
        <v/>
      </c>
    </row>
    <row r="41" spans="1:24" x14ac:dyDescent="0.3">
      <c r="A41" s="257" t="str">
        <f>IF(('Leg-14'!F41=""),"",('Leg-14'!F41))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IF((H41=""),"",(H41-(VLOOKUP(F41,'Leg-15'!$A$12:$C$44,3,FALSE))))</f>
        <v/>
      </c>
      <c r="J41" s="396"/>
      <c r="K41" s="28" t="str">
        <f t="shared" si="5"/>
        <v/>
      </c>
      <c r="L41" s="383"/>
      <c r="M41" s="383"/>
      <c r="N41" s="330" t="str">
        <f t="shared" si="3"/>
        <v/>
      </c>
      <c r="O41" s="390"/>
      <c r="P41" s="148" t="str">
        <f t="shared" si="4"/>
        <v/>
      </c>
      <c r="Q41" s="302" t="str">
        <f>IF('Car-Name'!A41="","",VLOOKUP(F41,'Car-Name'!$A$12:$B$44,2))</f>
        <v/>
      </c>
      <c r="R41" s="149" t="str">
        <f t="shared" si="7"/>
        <v/>
      </c>
      <c r="S41" s="131" t="str">
        <f t="shared" si="8"/>
        <v/>
      </c>
      <c r="T41" s="222" t="str">
        <f t="shared" si="2"/>
        <v/>
      </c>
      <c r="U41" s="315" t="str">
        <f>IF(F41="",(""),((R41+(VLOOKUP(P41,'Leg-14'!$F$12:$U$44,16,FALSE)))))</f>
        <v/>
      </c>
      <c r="V41" s="16" t="str">
        <f>IF(F41="","",(O41+VLOOKUP('Leg-15'!F41,'Leg-14'!$F$12:$V$44,17,FALSE)))</f>
        <v/>
      </c>
      <c r="W41" s="219" t="str">
        <f>IF(P41="","",((O41+(VLOOKUP('Leg-15'!P41,'Leg-14'!$F$12:$V$44,17,FALSE)))/(U41*24)))</f>
        <v/>
      </c>
      <c r="X41" s="150" t="str">
        <f t="shared" si="6"/>
        <v/>
      </c>
    </row>
    <row r="42" spans="1:24" x14ac:dyDescent="0.3">
      <c r="A42" s="257" t="str">
        <f>IF(('Leg-14'!F42=""),"",('Leg-14'!F42))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IF((H42=""),"",(H42-(VLOOKUP(F42,'Leg-15'!$A$12:$C$44,3,FALSE))))</f>
        <v/>
      </c>
      <c r="J42" s="396"/>
      <c r="K42" s="28" t="str">
        <f t="shared" si="5"/>
        <v/>
      </c>
      <c r="L42" s="383"/>
      <c r="M42" s="383"/>
      <c r="N42" s="330" t="str">
        <f t="shared" si="3"/>
        <v/>
      </c>
      <c r="O42" s="390"/>
      <c r="P42" s="148" t="str">
        <f t="shared" si="4"/>
        <v/>
      </c>
      <c r="Q42" s="302" t="str">
        <f>IF('Car-Name'!A42="","",VLOOKUP(F42,'Car-Name'!$A$12:$B$44,2))</f>
        <v/>
      </c>
      <c r="R42" s="149" t="str">
        <f t="shared" si="7"/>
        <v/>
      </c>
      <c r="S42" s="131" t="str">
        <f t="shared" si="8"/>
        <v/>
      </c>
      <c r="T42" s="222" t="str">
        <f t="shared" si="2"/>
        <v/>
      </c>
      <c r="U42" s="315" t="str">
        <f>IF(F42="",(""),((R42+(VLOOKUP(P42,'Leg-14'!$F$12:$U$44,16,FALSE)))))</f>
        <v/>
      </c>
      <c r="V42" s="16" t="str">
        <f>IF(F42="","",(O42+VLOOKUP('Leg-15'!F42,'Leg-14'!$F$12:$V$44,17,FALSE)))</f>
        <v/>
      </c>
      <c r="W42" s="219" t="str">
        <f>IF(P42="","",((O42+(VLOOKUP('Leg-15'!P42,'Leg-14'!$F$12:$V$44,17,FALSE)))/(U42*24)))</f>
        <v/>
      </c>
      <c r="X42" s="150" t="str">
        <f t="shared" si="6"/>
        <v/>
      </c>
    </row>
    <row r="43" spans="1:24" x14ac:dyDescent="0.3">
      <c r="A43" s="257" t="str">
        <f>IF(('Leg-14'!F43=""),"",('Leg-14'!F43))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IF((H43=""),"",(H43-(VLOOKUP(F43,'Leg-15'!$A$12:$C$44,3,FALSE))))</f>
        <v/>
      </c>
      <c r="J43" s="396"/>
      <c r="K43" s="28" t="str">
        <f t="shared" si="5"/>
        <v/>
      </c>
      <c r="L43" s="383"/>
      <c r="M43" s="383"/>
      <c r="N43" s="330" t="str">
        <f t="shared" si="3"/>
        <v/>
      </c>
      <c r="O43" s="390"/>
      <c r="P43" s="148" t="str">
        <f t="shared" si="4"/>
        <v/>
      </c>
      <c r="Q43" s="302" t="str">
        <f>IF('Car-Name'!A43="","",VLOOKUP(F43,'Car-Name'!$A$12:$B$44,2))</f>
        <v/>
      </c>
      <c r="R43" s="149" t="str">
        <f t="shared" si="7"/>
        <v/>
      </c>
      <c r="S43" s="131" t="str">
        <f t="shared" si="8"/>
        <v/>
      </c>
      <c r="T43" s="222" t="str">
        <f t="shared" si="2"/>
        <v/>
      </c>
      <c r="U43" s="315" t="str">
        <f>IF(F43="",(""),((R43+(VLOOKUP(P43,'Leg-14'!$F$12:$U$44,16,FALSE)))))</f>
        <v/>
      </c>
      <c r="V43" s="16" t="str">
        <f>IF(F43="","",(O43+VLOOKUP('Leg-15'!F43,'Leg-14'!$F$12:$V$44,17,FALSE)))</f>
        <v/>
      </c>
      <c r="W43" s="219" t="str">
        <f>IF(P43="","",((O43+(VLOOKUP('Leg-15'!P43,'Leg-14'!$F$12:$V$44,17,FALSE)))/(U43*24)))</f>
        <v/>
      </c>
      <c r="X43" s="150" t="str">
        <f t="shared" si="6"/>
        <v/>
      </c>
    </row>
    <row r="44" spans="1:24" ht="15" thickBot="1" x14ac:dyDescent="0.35">
      <c r="A44" s="301" t="str">
        <f>IF(('Leg-14'!F44=""),"",('Leg-14'!F44))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IF((H44=""),"",(H44-(VLOOKUP(F44,'Leg-15'!$A$12:$C$44,3,FALSE))))</f>
        <v/>
      </c>
      <c r="J44" s="397"/>
      <c r="K44" s="29" t="str">
        <f t="shared" si="5"/>
        <v/>
      </c>
      <c r="L44" s="384"/>
      <c r="M44" s="384"/>
      <c r="N44" s="29" t="str">
        <f t="shared" si="3"/>
        <v/>
      </c>
      <c r="O44" s="391"/>
      <c r="P44" s="153" t="str">
        <f t="shared" si="4"/>
        <v/>
      </c>
      <c r="Q44" s="307" t="str">
        <f>IF('Car-Name'!A44="","",VLOOKUP(F44,'Car-Name'!$A$12:$B$44,2))</f>
        <v/>
      </c>
      <c r="R44" s="154" t="str">
        <f t="shared" si="7"/>
        <v/>
      </c>
      <c r="S44" s="136" t="str">
        <f t="shared" si="8"/>
        <v/>
      </c>
      <c r="T44" s="308" t="str">
        <f t="shared" si="2"/>
        <v/>
      </c>
      <c r="U44" s="319" t="str">
        <f>IF(F44="",(""),((R44+(VLOOKUP(P44,'Leg-14'!$F$12:$U$44,16,FALSE)))))</f>
        <v/>
      </c>
      <c r="V44" s="9" t="str">
        <f>IF(F44="","",(O44+VLOOKUP('Leg-15'!F44,'Leg-14'!$F$12:$V$44,17,FALSE)))</f>
        <v/>
      </c>
      <c r="W44" s="237" t="str">
        <f>IF(P44="","",((O44+(VLOOKUP('Leg-15'!P44,'Leg-14'!$F$12:$V$44,17,FALSE)))/(U44*24)))</f>
        <v/>
      </c>
      <c r="X44" s="155" t="str">
        <f t="shared" si="6"/>
        <v/>
      </c>
    </row>
  </sheetData>
  <sheetProtection algorithmName="SHA-512" hashValue="yGJrR2AGZjNO1dLJNrBPZ67CrmRKSFMt/Rdgb81tpQhds5TH+v5NliegJ/5jFBH8/Q0dAtneBXc2cycFQ08qAA==" saltValue="CpQIrqQYfgnmoJjFT0XApg==" spinCount="100000" sheet="1" objects="1" scenarios="1"/>
  <mergeCells count="15">
    <mergeCell ref="R3:T3"/>
    <mergeCell ref="U3:X3"/>
    <mergeCell ref="H5:I5"/>
    <mergeCell ref="J5:K5"/>
    <mergeCell ref="L5:N5"/>
    <mergeCell ref="U5:X5"/>
    <mergeCell ref="H4:I4"/>
    <mergeCell ref="J4:K4"/>
    <mergeCell ref="L4:M4"/>
    <mergeCell ref="A1:E1"/>
    <mergeCell ref="L2:N2"/>
    <mergeCell ref="G3:J3"/>
    <mergeCell ref="H6:I6"/>
    <mergeCell ref="J6:K6"/>
    <mergeCell ref="L6:N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4846AD-ACF9-432D-9ADB-98FEEFC7B245}">
  <dimension ref="A1:Y45"/>
  <sheetViews>
    <sheetView topLeftCell="H7" zoomScale="90" zoomScaleNormal="90" workbookViewId="0">
      <selection activeCell="U22" sqref="U22"/>
    </sheetView>
  </sheetViews>
  <sheetFormatPr defaultRowHeight="14.4" x14ac:dyDescent="0.3"/>
  <cols>
    <col min="1" max="1" width="7.77734375" style="6" customWidth="1"/>
    <col min="2" max="2" width="20.77734375" customWidth="1"/>
    <col min="3" max="3" width="14.77734375" style="5" customWidth="1"/>
    <col min="4" max="4" width="15.77734375" style="10" customWidth="1"/>
    <col min="5" max="5" width="30.77734375" style="5" customWidth="1"/>
    <col min="6" max="6" width="5.77734375" style="6" customWidth="1"/>
    <col min="7" max="7" width="19.77734375" style="6" customWidth="1"/>
    <col min="8" max="9" width="8.77734375" style="5" customWidth="1"/>
    <col min="10" max="10" width="5.77734375" style="6" customWidth="1"/>
    <col min="11" max="11" width="8.77734375" style="5" customWidth="1"/>
    <col min="12" max="14" width="8.77734375" customWidth="1"/>
    <col min="15" max="15" width="5.77734375" style="11" customWidth="1"/>
    <col min="16" max="16" width="6.77734375" style="11" customWidth="1"/>
    <col min="17" max="17" width="25.77734375" style="11" customWidth="1"/>
    <col min="18" max="18" width="9.77734375" style="18" customWidth="1"/>
    <col min="19" max="19" width="9.77734375" style="7" customWidth="1"/>
    <col min="20" max="20" width="8.88671875" style="5" customWidth="1"/>
    <col min="21" max="23" width="8.88671875" style="6"/>
  </cols>
  <sheetData>
    <row r="1" spans="1:25" ht="17.399999999999999" customHeight="1" thickBot="1" x14ac:dyDescent="0.4">
      <c r="A1" s="488" t="s">
        <v>59</v>
      </c>
      <c r="B1" s="489"/>
      <c r="C1" s="489"/>
      <c r="D1" s="489"/>
      <c r="E1" s="490"/>
      <c r="F1" s="491" t="s">
        <v>61</v>
      </c>
      <c r="G1" s="492"/>
      <c r="H1" s="492"/>
      <c r="I1" s="492"/>
      <c r="J1" s="492"/>
      <c r="K1" s="492"/>
      <c r="L1" s="492"/>
      <c r="M1" s="492"/>
      <c r="N1" s="492"/>
      <c r="O1" s="65"/>
      <c r="P1" s="99"/>
      <c r="Q1" s="100" t="s">
        <v>76</v>
      </c>
      <c r="R1" s="101"/>
      <c r="S1" s="100"/>
      <c r="T1" s="102"/>
      <c r="U1" s="102"/>
      <c r="V1" s="102"/>
      <c r="W1" s="103"/>
      <c r="X1" s="17"/>
    </row>
    <row r="2" spans="1:25" ht="15" thickBot="1" x14ac:dyDescent="0.35">
      <c r="A2" s="32"/>
      <c r="B2" s="33"/>
      <c r="C2" s="34"/>
      <c r="D2" s="35" t="s">
        <v>53</v>
      </c>
      <c r="E2" s="368">
        <v>44004</v>
      </c>
      <c r="F2" s="66"/>
      <c r="G2" s="67"/>
      <c r="H2" s="68"/>
      <c r="I2" s="69"/>
      <c r="J2" s="69"/>
      <c r="K2" s="70" t="s">
        <v>53</v>
      </c>
      <c r="L2" s="493"/>
      <c r="M2" s="494"/>
      <c r="N2" s="495"/>
      <c r="O2" s="71"/>
      <c r="P2" s="104"/>
      <c r="Q2" s="105"/>
      <c r="R2" s="106"/>
      <c r="S2" s="107"/>
      <c r="T2" s="108"/>
      <c r="U2" s="109"/>
      <c r="V2" s="109"/>
      <c r="W2" s="110"/>
    </row>
    <row r="3" spans="1:25" ht="19.2" customHeight="1" thickBot="1" x14ac:dyDescent="0.45">
      <c r="A3" s="36" t="s">
        <v>46</v>
      </c>
      <c r="B3" s="37"/>
      <c r="C3" s="38"/>
      <c r="D3" s="39"/>
      <c r="E3" s="40" t="s">
        <v>42</v>
      </c>
      <c r="F3" s="66"/>
      <c r="G3" s="72" t="s">
        <v>52</v>
      </c>
      <c r="H3" s="73"/>
      <c r="I3" s="73"/>
      <c r="J3" s="74"/>
      <c r="K3" s="75" t="s">
        <v>60</v>
      </c>
      <c r="L3" s="14"/>
      <c r="M3" s="76" t="s">
        <v>5</v>
      </c>
      <c r="N3" s="77" t="s">
        <v>6</v>
      </c>
      <c r="O3" s="78"/>
      <c r="P3" s="111"/>
      <c r="Q3" s="112"/>
      <c r="R3" s="113" t="s">
        <v>99</v>
      </c>
      <c r="S3" s="114"/>
      <c r="T3" s="108"/>
      <c r="U3" s="109"/>
      <c r="V3" s="109"/>
      <c r="W3" s="110"/>
    </row>
    <row r="4" spans="1:25" ht="18.600000000000001" thickBot="1" x14ac:dyDescent="0.4">
      <c r="A4" s="41"/>
      <c r="B4" s="42"/>
      <c r="C4" s="43" t="s">
        <v>109</v>
      </c>
      <c r="D4" s="44" t="s">
        <v>110</v>
      </c>
      <c r="E4" s="45" t="s">
        <v>77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116</v>
      </c>
      <c r="M4" s="487"/>
      <c r="N4" s="403"/>
      <c r="O4" s="78"/>
      <c r="P4" s="115"/>
      <c r="Q4" s="112"/>
      <c r="R4" s="106"/>
      <c r="S4" s="107"/>
      <c r="T4" s="108"/>
      <c r="U4" s="109"/>
      <c r="V4" s="109"/>
      <c r="W4" s="110"/>
    </row>
    <row r="5" spans="1:25" ht="18.600000000000001" thickBot="1" x14ac:dyDescent="0.4">
      <c r="A5" s="46"/>
      <c r="B5" s="47" t="s">
        <v>111</v>
      </c>
      <c r="C5" s="369" t="s">
        <v>350</v>
      </c>
      <c r="D5" s="373" t="s">
        <v>352</v>
      </c>
      <c r="E5" s="48" t="s">
        <v>112</v>
      </c>
      <c r="F5" s="66"/>
      <c r="G5" s="402" t="s">
        <v>107</v>
      </c>
      <c r="H5" s="505" t="s">
        <v>350</v>
      </c>
      <c r="I5" s="506"/>
      <c r="J5" s="505" t="s">
        <v>352</v>
      </c>
      <c r="K5" s="506"/>
      <c r="L5" s="510" t="s">
        <v>117</v>
      </c>
      <c r="M5" s="511"/>
      <c r="N5" s="512"/>
      <c r="O5" s="78"/>
      <c r="P5" s="115"/>
      <c r="Q5" s="112"/>
      <c r="R5" s="106"/>
      <c r="S5" s="107"/>
      <c r="T5" s="116" t="s">
        <v>53</v>
      </c>
      <c r="U5" s="500">
        <v>42177</v>
      </c>
      <c r="V5" s="501"/>
      <c r="W5" s="502"/>
    </row>
    <row r="6" spans="1:25" ht="18.600000000000001" thickBot="1" x14ac:dyDescent="0.4">
      <c r="A6" s="49"/>
      <c r="B6" s="50" t="s">
        <v>113</v>
      </c>
      <c r="C6" s="372">
        <v>77662</v>
      </c>
      <c r="D6" s="370">
        <v>77737</v>
      </c>
      <c r="E6" s="51">
        <f>(D6-C6)</f>
        <v>75</v>
      </c>
      <c r="F6" s="66"/>
      <c r="G6" s="81" t="s">
        <v>108</v>
      </c>
      <c r="H6" s="503">
        <v>77662</v>
      </c>
      <c r="I6" s="504"/>
      <c r="J6" s="503">
        <v>77737</v>
      </c>
      <c r="K6" s="504"/>
      <c r="L6" s="507">
        <f>(J6-H6)</f>
        <v>75</v>
      </c>
      <c r="M6" s="508"/>
      <c r="N6" s="509"/>
      <c r="O6" s="78"/>
      <c r="P6" s="117" t="s">
        <v>3</v>
      </c>
      <c r="Q6" s="118" t="s">
        <v>100</v>
      </c>
      <c r="R6" s="119" t="s">
        <v>3</v>
      </c>
      <c r="S6" s="120" t="s">
        <v>3</v>
      </c>
      <c r="T6" s="121" t="s">
        <v>3</v>
      </c>
      <c r="U6" s="109"/>
      <c r="V6" s="109"/>
      <c r="W6" s="110"/>
    </row>
    <row r="7" spans="1:25" s="6" customFormat="1" x14ac:dyDescent="0.3">
      <c r="A7" s="52" t="s">
        <v>43</v>
      </c>
      <c r="B7" s="52"/>
      <c r="C7" s="53" t="s">
        <v>43</v>
      </c>
      <c r="D7" s="54"/>
      <c r="E7" s="53"/>
      <c r="F7" s="82" t="s">
        <v>51</v>
      </c>
      <c r="G7" s="83"/>
      <c r="H7" s="84" t="s">
        <v>3</v>
      </c>
      <c r="I7" s="83" t="s">
        <v>3</v>
      </c>
      <c r="J7" s="83" t="s">
        <v>3</v>
      </c>
      <c r="K7" s="85" t="s">
        <v>3</v>
      </c>
      <c r="L7" s="66" t="s">
        <v>3</v>
      </c>
      <c r="M7" s="164" t="s">
        <v>3</v>
      </c>
      <c r="N7" s="22" t="s">
        <v>3</v>
      </c>
      <c r="O7" s="86" t="s">
        <v>3</v>
      </c>
      <c r="P7" s="122" t="s">
        <v>51</v>
      </c>
      <c r="Q7" s="123"/>
      <c r="R7" s="124" t="s">
        <v>87</v>
      </c>
      <c r="S7" s="125" t="s">
        <v>14</v>
      </c>
      <c r="T7" s="126" t="s">
        <v>93</v>
      </c>
      <c r="U7" s="31"/>
      <c r="V7" s="31"/>
      <c r="W7" s="127"/>
    </row>
    <row r="8" spans="1:25" s="6" customFormat="1" x14ac:dyDescent="0.3">
      <c r="A8" s="52" t="s">
        <v>44</v>
      </c>
      <c r="B8" s="52" t="s">
        <v>7</v>
      </c>
      <c r="C8" s="53" t="s">
        <v>4</v>
      </c>
      <c r="D8" s="54" t="s">
        <v>57</v>
      </c>
      <c r="E8" s="53" t="s">
        <v>12</v>
      </c>
      <c r="F8" s="83" t="s">
        <v>44</v>
      </c>
      <c r="G8" s="83"/>
      <c r="H8" s="84" t="s">
        <v>51</v>
      </c>
      <c r="I8" s="83" t="s">
        <v>13</v>
      </c>
      <c r="J8" s="87" t="s">
        <v>75</v>
      </c>
      <c r="K8" s="84" t="s">
        <v>83</v>
      </c>
      <c r="L8" s="66" t="s">
        <v>319</v>
      </c>
      <c r="M8" s="323" t="s">
        <v>322</v>
      </c>
      <c r="N8" s="22" t="s">
        <v>48</v>
      </c>
      <c r="O8" s="88" t="s">
        <v>72</v>
      </c>
      <c r="P8" s="128" t="s">
        <v>44</v>
      </c>
      <c r="Q8" s="129"/>
      <c r="R8" s="130" t="s">
        <v>4</v>
      </c>
      <c r="S8" s="131" t="s">
        <v>49</v>
      </c>
      <c r="T8" s="132" t="s">
        <v>4</v>
      </c>
      <c r="U8" s="31"/>
      <c r="V8" s="31"/>
      <c r="W8" s="127"/>
    </row>
    <row r="9" spans="1:25" s="6" customFormat="1" ht="15" thickBot="1" x14ac:dyDescent="0.35">
      <c r="A9" s="52" t="s">
        <v>0</v>
      </c>
      <c r="B9" s="52"/>
      <c r="C9" s="53" t="s">
        <v>10</v>
      </c>
      <c r="D9" s="54" t="s">
        <v>11</v>
      </c>
      <c r="E9" s="53"/>
      <c r="F9" s="83" t="s">
        <v>0</v>
      </c>
      <c r="G9" s="83" t="s">
        <v>74</v>
      </c>
      <c r="H9" s="89" t="s">
        <v>4</v>
      </c>
      <c r="I9" s="83" t="s">
        <v>4</v>
      </c>
      <c r="J9" s="87" t="s">
        <v>82</v>
      </c>
      <c r="K9" s="90" t="s">
        <v>4</v>
      </c>
      <c r="L9" s="432" t="s">
        <v>320</v>
      </c>
      <c r="M9" s="434" t="s">
        <v>320</v>
      </c>
      <c r="N9" s="22" t="s">
        <v>4</v>
      </c>
      <c r="O9" s="91" t="s">
        <v>73</v>
      </c>
      <c r="P9" s="133" t="s">
        <v>0</v>
      </c>
      <c r="Q9" s="134" t="s">
        <v>7</v>
      </c>
      <c r="R9" s="135" t="s">
        <v>89</v>
      </c>
      <c r="S9" s="136" t="s">
        <v>50</v>
      </c>
      <c r="T9" s="137" t="s">
        <v>3</v>
      </c>
      <c r="U9" s="31"/>
      <c r="V9" s="31"/>
      <c r="W9" s="127"/>
    </row>
    <row r="10" spans="1:25" s="6" customFormat="1" ht="15" thickBot="1" x14ac:dyDescent="0.35">
      <c r="A10" s="55"/>
      <c r="B10" s="346"/>
      <c r="C10" s="56">
        <v>0</v>
      </c>
      <c r="D10" s="57"/>
      <c r="E10" s="58"/>
      <c r="F10" s="92"/>
      <c r="G10" s="93"/>
      <c r="H10" s="94" t="s">
        <v>118</v>
      </c>
      <c r="I10" s="95"/>
      <c r="J10" s="96" t="s">
        <v>47</v>
      </c>
      <c r="K10" s="95"/>
      <c r="L10" s="97" t="s">
        <v>321</v>
      </c>
      <c r="M10" s="433" t="s">
        <v>321</v>
      </c>
      <c r="N10" s="95" t="s">
        <v>81</v>
      </c>
      <c r="O10" s="98" t="s">
        <v>81</v>
      </c>
      <c r="P10" s="138" t="s">
        <v>81</v>
      </c>
      <c r="Q10" s="139" t="s">
        <v>81</v>
      </c>
      <c r="R10" s="140" t="s">
        <v>81</v>
      </c>
      <c r="S10" s="141" t="s">
        <v>81</v>
      </c>
      <c r="T10" s="142" t="s">
        <v>81</v>
      </c>
      <c r="U10" s="31"/>
      <c r="V10" s="31"/>
      <c r="W10" s="127"/>
    </row>
    <row r="11" spans="1:25" s="6" customFormat="1" ht="15" thickBot="1" x14ac:dyDescent="0.35">
      <c r="A11" s="440" t="s">
        <v>95</v>
      </c>
      <c r="B11" s="297" t="s">
        <v>40</v>
      </c>
      <c r="C11" s="441" t="s">
        <v>4</v>
      </c>
      <c r="D11" s="442" t="s">
        <v>95</v>
      </c>
      <c r="E11" s="443" t="s">
        <v>96</v>
      </c>
      <c r="F11" s="440" t="s">
        <v>95</v>
      </c>
      <c r="G11" s="444" t="s">
        <v>96</v>
      </c>
      <c r="H11" s="441" t="s">
        <v>4</v>
      </c>
      <c r="I11" s="444" t="s">
        <v>4</v>
      </c>
      <c r="J11" s="444" t="s">
        <v>55</v>
      </c>
      <c r="K11" s="444" t="s">
        <v>4</v>
      </c>
      <c r="L11" s="445" t="s">
        <v>4</v>
      </c>
      <c r="M11" s="444" t="s">
        <v>4</v>
      </c>
      <c r="N11" s="446" t="s">
        <v>4</v>
      </c>
      <c r="O11" s="447" t="s">
        <v>98</v>
      </c>
      <c r="P11" s="448" t="s">
        <v>95</v>
      </c>
      <c r="Q11" s="449" t="s">
        <v>96</v>
      </c>
      <c r="R11" s="450" t="s">
        <v>10</v>
      </c>
      <c r="S11" s="451" t="s">
        <v>41</v>
      </c>
      <c r="T11" s="300" t="s">
        <v>98</v>
      </c>
      <c r="U11" s="19"/>
      <c r="V11" s="19"/>
      <c r="W11" s="20"/>
    </row>
    <row r="12" spans="1:25" s="6" customFormat="1" ht="15" thickBot="1" x14ac:dyDescent="0.35">
      <c r="A12" s="320">
        <f>IF('Car-Name'!A12="","",'Car-Name'!A12)</f>
        <v>1</v>
      </c>
      <c r="B12" s="62" t="str">
        <f>IF((A12=""),"",(VLOOKUP(A12,'Car-Name'!$A$12:$B$43,2)))</f>
        <v>Brandon Langel</v>
      </c>
      <c r="C12" s="371">
        <v>9.7222222222222224E-3</v>
      </c>
      <c r="D12" s="60" t="str">
        <f>IF((A12=""),"",(VLOOKUP(A12,'Car-Name'!$A$12:$C$43,3)))</f>
        <v>406-390-6676</v>
      </c>
      <c r="E12" s="376"/>
      <c r="F12" s="379">
        <v>4</v>
      </c>
      <c r="G12" s="23" t="str">
        <f>IF((F12=""),"",(VLOOKUP(F12,'Car-Name'!$A$12:$B$44,2)))</f>
        <v>Tom Carnegie</v>
      </c>
      <c r="H12" s="382">
        <v>7.1157407407407405E-2</v>
      </c>
      <c r="I12" s="27">
        <f>IF((H12=""),"",(H12-(VLOOKUP(F12,'Leg-1'!$A$12:$C$44,3,FALSE))))</f>
        <v>5.9317129629629629E-2</v>
      </c>
      <c r="J12" s="385"/>
      <c r="K12" s="26" t="str">
        <f>IF((J12="Slow"),(MAX($I$12:$I$44)),"" )</f>
        <v/>
      </c>
      <c r="L12" s="382"/>
      <c r="M12" s="382"/>
      <c r="N12" s="330">
        <f>IF(G12="","",IF((J12="slow"),SUM(K12:M12),(SUM(I12,L12,M12))))</f>
        <v>5.9317129629629629E-2</v>
      </c>
      <c r="O12" s="389">
        <v>75</v>
      </c>
      <c r="P12" s="143">
        <f>IF(F12="","",(F12))</f>
        <v>4</v>
      </c>
      <c r="Q12" s="16" t="str">
        <f>IF((P12=""),"",(VLOOKUP(P12,'Car-Name'!$A$12:$B$44,2)))</f>
        <v>Tom Carnegie</v>
      </c>
      <c r="R12" s="144">
        <f>IF((N12=""),"",(N12))</f>
        <v>5.9317129629629629E-2</v>
      </c>
      <c r="S12" s="125">
        <f>IF(R12="",(""),(O12/(R12*24)))</f>
        <v>52.68292682926829</v>
      </c>
      <c r="T12" s="222">
        <f t="shared" ref="T12:T44" si="0">IF(R12="","",(RANK(R12,$R$12:$R$44,1)))</f>
        <v>1</v>
      </c>
      <c r="U12" s="146"/>
      <c r="V12" s="146"/>
      <c r="W12" s="147"/>
      <c r="Y12" s="5"/>
    </row>
    <row r="13" spans="1:25" s="6" customFormat="1" ht="15" thickBot="1" x14ac:dyDescent="0.35">
      <c r="A13" s="321">
        <f>IF('Car-Name'!A13="","",'Car-Name'!A13)</f>
        <v>2</v>
      </c>
      <c r="B13" s="256" t="str">
        <f>IF((A13=""),"",(VLOOKUP(A13,'Car-Name'!$A$12:$B$43,2)))</f>
        <v>Levi Dyckman</v>
      </c>
      <c r="C13" s="374">
        <v>1.0416666666666666E-2</v>
      </c>
      <c r="D13" s="62" t="str">
        <f>IF((A13=""),"",(VLOOKUP(A13,'Car-Name'!$A$12:$C$43,3)))</f>
        <v>406-679-0215</v>
      </c>
      <c r="E13" s="377"/>
      <c r="F13" s="380">
        <v>5</v>
      </c>
      <c r="G13" s="24" t="str">
        <f>IF((F13=""),"",(VLOOKUP(F13,'Car-Name'!$A$12:$B$44,2)))</f>
        <v>Garrett Green</v>
      </c>
      <c r="H13" s="383">
        <v>7.4108796296296298E-2</v>
      </c>
      <c r="I13" s="28">
        <f>IF((H13=""),"",(H13-(VLOOKUP(F13,'Leg-1'!$A$12:$C$44,3,FALSE))))</f>
        <v>6.16087962962963E-2</v>
      </c>
      <c r="J13" s="386"/>
      <c r="K13" s="28" t="str">
        <f>IF((J13="Slow"),(MAX($I$12:$I$44)),"" )</f>
        <v/>
      </c>
      <c r="L13" s="383"/>
      <c r="M13" s="383"/>
      <c r="N13" s="28">
        <f>IF(G13="","",IF((J13="slow"),SUM(K13:M13),(SUM(I13,L13,M13))))</f>
        <v>6.16087962962963E-2</v>
      </c>
      <c r="O13" s="389">
        <v>75</v>
      </c>
      <c r="P13" s="148">
        <f>IF(F13="","",(F13))</f>
        <v>5</v>
      </c>
      <c r="Q13" s="8" t="str">
        <f>IF((P13=""),"",(VLOOKUP(P13,'Car-Name'!$A$12:$B$44,2)))</f>
        <v>Garrett Green</v>
      </c>
      <c r="R13" s="149">
        <f>IF((N13=""),"",(N13))</f>
        <v>6.16087962962963E-2</v>
      </c>
      <c r="S13" s="131">
        <f>IF(R13="",(""),(O13/(R13*24)))</f>
        <v>50.723276347924099</v>
      </c>
      <c r="T13" s="222">
        <f t="shared" si="0"/>
        <v>5</v>
      </c>
      <c r="U13" s="151"/>
      <c r="V13" s="151"/>
      <c r="W13" s="152"/>
      <c r="Y13" s="5"/>
    </row>
    <row r="14" spans="1:25" s="6" customFormat="1" ht="15" thickBot="1" x14ac:dyDescent="0.35">
      <c r="A14" s="321">
        <f>IF('Car-Name'!A14="","",'Car-Name'!A14)</f>
        <v>3</v>
      </c>
      <c r="B14" s="256" t="str">
        <f>IF((A14=""),"",(VLOOKUP(A14,'Car-Name'!$A$12:$B$43,2)))</f>
        <v>Mike Cuffe</v>
      </c>
      <c r="C14" s="374">
        <v>1.1111111111111112E-2</v>
      </c>
      <c r="D14" s="62" t="str">
        <f>IF((A14=""),"",(VLOOKUP(A14,'Car-Name'!$A$12:$C$43,3)))</f>
        <v>406-293-1247</v>
      </c>
      <c r="E14" s="377"/>
      <c r="F14" s="380">
        <v>1</v>
      </c>
      <c r="G14" s="24" t="str">
        <f>IF((F14=""),"",(VLOOKUP(F14,'Car-Name'!$A$12:$B$44,2)))</f>
        <v>Brandon Langel</v>
      </c>
      <c r="H14" s="383">
        <v>7.4131944444444445E-2</v>
      </c>
      <c r="I14" s="28">
        <f>IF((H14=""),"",(H14-(VLOOKUP(F14,'Leg-1'!$A$12:$C$44,3,FALSE))))</f>
        <v>6.4409722222222215E-2</v>
      </c>
      <c r="J14" s="386"/>
      <c r="K14" s="28" t="str">
        <f t="shared" ref="K14:K43" si="1">IF((J14="Slow"),(MAX($I$12:$I$44)),"" )</f>
        <v/>
      </c>
      <c r="L14" s="383"/>
      <c r="M14" s="383"/>
      <c r="N14" s="28">
        <f t="shared" ref="N14:N44" si="2">IF(G14="","",IF((J14="slow"),SUM(K14:M14),(SUM(I14,L14,M14))))</f>
        <v>6.4409722222222215E-2</v>
      </c>
      <c r="O14" s="389">
        <v>75</v>
      </c>
      <c r="P14" s="148">
        <f t="shared" ref="P14:P44" si="3">IF(F14="","",(F14))</f>
        <v>1</v>
      </c>
      <c r="Q14" s="8" t="str">
        <f>IF((P14=""),"",(VLOOKUP(P14,'Car-Name'!$A$12:$B$44,2)))</f>
        <v>Brandon Langel</v>
      </c>
      <c r="R14" s="149">
        <f t="shared" ref="R14:R43" si="4">IF((N14=""),"",(N14))</f>
        <v>6.4409722222222215E-2</v>
      </c>
      <c r="S14" s="131">
        <f t="shared" ref="S14:S43" si="5">IF(R14="",(""),(O14/(R14*24)))</f>
        <v>48.517520215633425</v>
      </c>
      <c r="T14" s="222">
        <f t="shared" si="0"/>
        <v>13</v>
      </c>
      <c r="U14" s="151"/>
      <c r="V14" s="151"/>
      <c r="W14" s="152"/>
      <c r="Y14" s="5"/>
    </row>
    <row r="15" spans="1:25" s="6" customFormat="1" ht="15" thickBot="1" x14ac:dyDescent="0.35">
      <c r="A15" s="321">
        <f>IF('Car-Name'!A15="","",'Car-Name'!A15)</f>
        <v>4</v>
      </c>
      <c r="B15" s="256" t="str">
        <f>IF((A15=""),"",(VLOOKUP(A15,'Car-Name'!$A$12:$B$43,2)))</f>
        <v>Tom Carnegie</v>
      </c>
      <c r="C15" s="374">
        <v>1.1840277777777778E-2</v>
      </c>
      <c r="D15" s="62" t="str">
        <f>IF((A15=""),"",(VLOOKUP(A15,'Car-Name'!$A$12:$C$43,3)))</f>
        <v>509-590-3978</v>
      </c>
      <c r="E15" s="377"/>
      <c r="F15" s="380">
        <v>2</v>
      </c>
      <c r="G15" s="24" t="str">
        <f>IF((F15=""),"",(VLOOKUP(F15,'Car-Name'!$A$12:$B$44,2)))</f>
        <v>Levi Dyckman</v>
      </c>
      <c r="H15" s="383">
        <v>7.4780092592592592E-2</v>
      </c>
      <c r="I15" s="28">
        <f>IF((H15=""),"",(H15-(VLOOKUP(F15,'Leg-1'!$A$12:$C$44,3,FALSE))))</f>
        <v>6.4363425925925921E-2</v>
      </c>
      <c r="J15" s="386"/>
      <c r="K15" s="28" t="str">
        <f t="shared" si="1"/>
        <v/>
      </c>
      <c r="L15" s="383"/>
      <c r="M15" s="383"/>
      <c r="N15" s="28">
        <f t="shared" si="2"/>
        <v>6.4363425925925921E-2</v>
      </c>
      <c r="O15" s="389">
        <v>75</v>
      </c>
      <c r="P15" s="148">
        <f t="shared" si="3"/>
        <v>2</v>
      </c>
      <c r="Q15" s="8" t="str">
        <f>IF((P15=""),"",(VLOOKUP(P15,'Car-Name'!$A$12:$B$44,2)))</f>
        <v>Levi Dyckman</v>
      </c>
      <c r="R15" s="149">
        <f t="shared" si="4"/>
        <v>6.4363425925925921E-2</v>
      </c>
      <c r="S15" s="131">
        <f t="shared" si="5"/>
        <v>48.552418629742853</v>
      </c>
      <c r="T15" s="222">
        <f t="shared" si="0"/>
        <v>12</v>
      </c>
      <c r="U15" s="151"/>
      <c r="V15" s="151"/>
      <c r="W15" s="152"/>
    </row>
    <row r="16" spans="1:25" s="6" customFormat="1" ht="15" thickBot="1" x14ac:dyDescent="0.35">
      <c r="A16" s="321">
        <f>IF('Car-Name'!A16="","",'Car-Name'!A16)</f>
        <v>5</v>
      </c>
      <c r="B16" s="256" t="str">
        <f>IF((A16=""),"",(VLOOKUP(A16,'Car-Name'!$A$12:$B$43,2)))</f>
        <v>Garrett Green</v>
      </c>
      <c r="C16" s="374">
        <v>1.2499999999999999E-2</v>
      </c>
      <c r="D16" s="62" t="str">
        <f>IF((A16=""),"",(VLOOKUP(A16,'Car-Name'!$A$12:$C$43,3)))</f>
        <v>714-473-6531</v>
      </c>
      <c r="E16" s="377"/>
      <c r="F16" s="380">
        <v>6</v>
      </c>
      <c r="G16" s="24" t="str">
        <f>IF((F16=""),"",(VLOOKUP(F16,'Car-Name'!$A$12:$B$44,2)))</f>
        <v>Janet Cerovski</v>
      </c>
      <c r="H16" s="383">
        <v>7.5949074074074072E-2</v>
      </c>
      <c r="I16" s="28">
        <f>IF((H16=""),"",(H16-(VLOOKUP(F16,'Leg-1'!$A$12:$C$44,3,FALSE))))</f>
        <v>6.267361111111111E-2</v>
      </c>
      <c r="J16" s="386"/>
      <c r="K16" s="28" t="str">
        <f t="shared" si="1"/>
        <v/>
      </c>
      <c r="L16" s="383"/>
      <c r="M16" s="383"/>
      <c r="N16" s="28">
        <f t="shared" si="2"/>
        <v>6.267361111111111E-2</v>
      </c>
      <c r="O16" s="389">
        <v>75</v>
      </c>
      <c r="P16" s="148">
        <f t="shared" si="3"/>
        <v>6</v>
      </c>
      <c r="Q16" s="8" t="str">
        <f>IF((P16=""),"",(VLOOKUP(P16,'Car-Name'!$A$12:$B$44,2)))</f>
        <v>Janet Cerovski</v>
      </c>
      <c r="R16" s="149">
        <f t="shared" si="4"/>
        <v>6.267361111111111E-2</v>
      </c>
      <c r="S16" s="131">
        <f t="shared" si="5"/>
        <v>49.86149584487535</v>
      </c>
      <c r="T16" s="222">
        <f t="shared" si="0"/>
        <v>7</v>
      </c>
      <c r="U16" s="151"/>
      <c r="V16" s="151"/>
      <c r="W16" s="152"/>
    </row>
    <row r="17" spans="1:23" s="6" customFormat="1" ht="15" thickBot="1" x14ac:dyDescent="0.35">
      <c r="A17" s="321">
        <f>IF('Car-Name'!A17="","",'Car-Name'!A17)</f>
        <v>6</v>
      </c>
      <c r="B17" s="256" t="str">
        <f>IF((A17=""),"",(VLOOKUP(A17,'Car-Name'!$A$12:$B$43,2)))</f>
        <v>Janet Cerovski</v>
      </c>
      <c r="C17" s="374">
        <v>1.3275462962962963E-2</v>
      </c>
      <c r="D17" s="62" t="str">
        <f>IF((A17=""),"",(VLOOKUP(A17,'Car-Name'!$A$12:$C$43,3)))</f>
        <v>406-458-9450</v>
      </c>
      <c r="E17" s="377"/>
      <c r="F17" s="380">
        <v>9</v>
      </c>
      <c r="G17" s="24" t="str">
        <f>IF((F17=""),"",(VLOOKUP(F17,'Car-Name'!$A$12:$B$44,2)))</f>
        <v>Dan Brown</v>
      </c>
      <c r="H17" s="383">
        <v>7.7974537037037037E-2</v>
      </c>
      <c r="I17" s="28">
        <f>IF((H17=""),"",(H17-(VLOOKUP(F17,'Leg-1'!$A$12:$C$44,3,FALSE))))</f>
        <v>6.2696759259259258E-2</v>
      </c>
      <c r="J17" s="386"/>
      <c r="K17" s="28" t="str">
        <f t="shared" si="1"/>
        <v/>
      </c>
      <c r="L17" s="383"/>
      <c r="M17" s="383"/>
      <c r="N17" s="28">
        <f t="shared" si="2"/>
        <v>6.2696759259259258E-2</v>
      </c>
      <c r="O17" s="389">
        <v>75</v>
      </c>
      <c r="P17" s="148">
        <f t="shared" si="3"/>
        <v>9</v>
      </c>
      <c r="Q17" s="8" t="str">
        <f>IF((P17=""),"",(VLOOKUP(P17,'Car-Name'!$A$12:$B$44,2)))</f>
        <v>Dan Brown</v>
      </c>
      <c r="R17" s="149">
        <f t="shared" si="4"/>
        <v>6.2696759259259258E-2</v>
      </c>
      <c r="S17" s="131">
        <f t="shared" si="5"/>
        <v>49.84308657928743</v>
      </c>
      <c r="T17" s="222">
        <f t="shared" si="0"/>
        <v>8</v>
      </c>
      <c r="U17" s="151"/>
      <c r="V17" s="151"/>
      <c r="W17" s="152"/>
    </row>
    <row r="18" spans="1:23" s="6" customFormat="1" ht="15" thickBot="1" x14ac:dyDescent="0.35">
      <c r="A18" s="321">
        <f>IF('Car-Name'!A18="","",'Car-Name'!A18)</f>
        <v>7</v>
      </c>
      <c r="B18" s="256" t="str">
        <f>IF((A18=""),"",(VLOOKUP(A18,'Car-Name'!$A$12:$B$43,2)))</f>
        <v>Myron Richardson</v>
      </c>
      <c r="C18" s="374">
        <v>1.3888888888888888E-2</v>
      </c>
      <c r="D18" s="62" t="str">
        <f>IF((A18=""),"",(VLOOKUP(A18,'Car-Name'!$A$12:$C$43,3)))</f>
        <v>208-773-9259</v>
      </c>
      <c r="E18" s="377"/>
      <c r="F18" s="380">
        <v>10</v>
      </c>
      <c r="G18" s="24" t="str">
        <f>IF((F18=""),"",(VLOOKUP(F18,'Car-Name'!$A$12:$B$44,2)))</f>
        <v>Bill Mullins</v>
      </c>
      <c r="H18" s="383">
        <v>7.8750000000000001E-2</v>
      </c>
      <c r="I18" s="28">
        <f>IF((H18=""),"",(H18-(VLOOKUP(F18,'Leg-1'!$A$12:$C$44,3,FALSE))))</f>
        <v>6.277777777777778E-2</v>
      </c>
      <c r="J18" s="386"/>
      <c r="K18" s="28" t="str">
        <f t="shared" si="1"/>
        <v/>
      </c>
      <c r="L18" s="383"/>
      <c r="M18" s="383"/>
      <c r="N18" s="28">
        <f t="shared" si="2"/>
        <v>6.277777777777778E-2</v>
      </c>
      <c r="O18" s="389">
        <v>75</v>
      </c>
      <c r="P18" s="148">
        <f t="shared" si="3"/>
        <v>10</v>
      </c>
      <c r="Q18" s="8" t="str">
        <f>IF((P18=""),"",(VLOOKUP(P18,'Car-Name'!$A$12:$B$44,2)))</f>
        <v>Bill Mullins</v>
      </c>
      <c r="R18" s="149">
        <f t="shared" si="4"/>
        <v>6.277777777777778E-2</v>
      </c>
      <c r="S18" s="131">
        <f t="shared" si="5"/>
        <v>49.778761061946895</v>
      </c>
      <c r="T18" s="222">
        <f t="shared" si="0"/>
        <v>9</v>
      </c>
      <c r="U18" s="151"/>
      <c r="V18" s="151"/>
      <c r="W18" s="152"/>
    </row>
    <row r="19" spans="1:23" s="6" customFormat="1" ht="15" thickBot="1" x14ac:dyDescent="0.35">
      <c r="A19" s="321">
        <f>IF('Car-Name'!A19="","",'Car-Name'!A19)</f>
        <v>8</v>
      </c>
      <c r="B19" s="256" t="str">
        <f>IF((A19=""),"",(VLOOKUP(A19,'Car-Name'!$A$12:$B$43,2)))</f>
        <v>Mike Stormo</v>
      </c>
      <c r="C19" s="374">
        <v>1.4583333333333332E-2</v>
      </c>
      <c r="D19" s="62" t="str">
        <f>IF((A19=""),"",(VLOOKUP(A19,'Car-Name'!$A$12:$C$43,3)))</f>
        <v>509-721-0752</v>
      </c>
      <c r="E19" s="377"/>
      <c r="F19" s="380">
        <v>8</v>
      </c>
      <c r="G19" s="24" t="str">
        <f>IF((F19=""),"",(VLOOKUP(F19,'Car-Name'!$A$12:$B$44,2)))</f>
        <v>Mike Stormo</v>
      </c>
      <c r="H19" s="383">
        <v>7.8831018518518522E-2</v>
      </c>
      <c r="I19" s="28">
        <f>IF((H19=""),"",(H19-(VLOOKUP(F19,'Leg-1'!$A$12:$C$44,3,FALSE))))</f>
        <v>6.4247685185185185E-2</v>
      </c>
      <c r="J19" s="386"/>
      <c r="K19" s="28" t="str">
        <f t="shared" si="1"/>
        <v/>
      </c>
      <c r="L19" s="383"/>
      <c r="M19" s="383"/>
      <c r="N19" s="28">
        <f t="shared" si="2"/>
        <v>6.4247685185185185E-2</v>
      </c>
      <c r="O19" s="389">
        <v>75</v>
      </c>
      <c r="P19" s="148">
        <f t="shared" si="3"/>
        <v>8</v>
      </c>
      <c r="Q19" s="8" t="str">
        <f>IF((P19=""),"",(VLOOKUP(P19,'Car-Name'!$A$12:$B$44,2)))</f>
        <v>Mike Stormo</v>
      </c>
      <c r="R19" s="149">
        <f t="shared" si="4"/>
        <v>6.4247685185185185E-2</v>
      </c>
      <c r="S19" s="131">
        <f t="shared" si="5"/>
        <v>48.639884705458478</v>
      </c>
      <c r="T19" s="222">
        <f t="shared" si="0"/>
        <v>11</v>
      </c>
      <c r="U19" s="151"/>
      <c r="V19" s="151"/>
      <c r="W19" s="152"/>
    </row>
    <row r="20" spans="1:23" s="6" customFormat="1" ht="15" thickBot="1" x14ac:dyDescent="0.35">
      <c r="A20" s="321">
        <f>IF('Car-Name'!A20="","",'Car-Name'!A20)</f>
        <v>9</v>
      </c>
      <c r="B20" s="256" t="str">
        <f>IF((A20=""),"",(VLOOKUP(A20,'Car-Name'!$A$12:$B$43,2)))</f>
        <v>Dan Brown</v>
      </c>
      <c r="C20" s="374">
        <v>1.5277777777777777E-2</v>
      </c>
      <c r="D20" s="62" t="str">
        <f>IF((A20=""),"",(VLOOKUP(A20,'Car-Name'!$A$12:$C$43,3)))</f>
        <v>319-240-4470</v>
      </c>
      <c r="E20" s="377"/>
      <c r="F20" s="380">
        <v>11</v>
      </c>
      <c r="G20" s="24" t="str">
        <f>IF((F20=""),"",(VLOOKUP(F20,'Car-Name'!$A$12:$B$44,2)))</f>
        <v>Erica Cerovski</v>
      </c>
      <c r="H20" s="383">
        <v>7.8923611111111111E-2</v>
      </c>
      <c r="I20" s="28">
        <f>IF((H20=""),"",(H20-(VLOOKUP(F20,'Leg-1'!$A$12:$C$44,3,FALSE))))</f>
        <v>6.2256944444444448E-2</v>
      </c>
      <c r="J20" s="386"/>
      <c r="K20" s="28" t="str">
        <f t="shared" si="1"/>
        <v/>
      </c>
      <c r="L20" s="383"/>
      <c r="M20" s="383"/>
      <c r="N20" s="28">
        <f t="shared" si="2"/>
        <v>6.2256944444444448E-2</v>
      </c>
      <c r="O20" s="389">
        <v>75</v>
      </c>
      <c r="P20" s="148">
        <f t="shared" si="3"/>
        <v>11</v>
      </c>
      <c r="Q20" s="8" t="str">
        <f>IF((P20=""),"",(VLOOKUP(P20,'Car-Name'!$A$12:$B$44,2)))</f>
        <v>Erica Cerovski</v>
      </c>
      <c r="R20" s="149">
        <f t="shared" si="4"/>
        <v>6.2256944444444448E-2</v>
      </c>
      <c r="S20" s="131">
        <f t="shared" si="5"/>
        <v>50.1952035694367</v>
      </c>
      <c r="T20" s="222">
        <f t="shared" si="0"/>
        <v>6</v>
      </c>
      <c r="U20" s="151"/>
      <c r="V20" s="151"/>
      <c r="W20" s="152"/>
    </row>
    <row r="21" spans="1:23" s="6" customFormat="1" ht="15" thickBot="1" x14ac:dyDescent="0.35">
      <c r="A21" s="321">
        <f>IF('Car-Name'!A21="","",'Car-Name'!A21)</f>
        <v>10</v>
      </c>
      <c r="B21" s="256" t="str">
        <f>IF((A21=""),"",(VLOOKUP(A21,'Car-Name'!$A$12:$B$43,2)))</f>
        <v>Bill Mullins</v>
      </c>
      <c r="C21" s="374">
        <v>1.5972222222222224E-2</v>
      </c>
      <c r="D21" s="62" t="str">
        <f>IF((A21=""),"",(VLOOKUP(A21,'Car-Name'!$A$12:$C$43,3)))</f>
        <v>509-325-1692</v>
      </c>
      <c r="E21" s="377"/>
      <c r="F21" s="380">
        <v>16</v>
      </c>
      <c r="G21" s="24" t="str">
        <f>IF((F21=""),"",(VLOOKUP(F21,'Car-Name'!$A$12:$B$44,2)))</f>
        <v>Jillian Robison</v>
      </c>
      <c r="H21" s="383">
        <v>7.96412037037037E-2</v>
      </c>
      <c r="I21" s="28">
        <f>IF((H21=""),"",(H21-(VLOOKUP(F21,'Leg-1'!$A$12:$C$44,3,FALSE))))</f>
        <v>5.9502314814814813E-2</v>
      </c>
      <c r="J21" s="386"/>
      <c r="K21" s="28" t="str">
        <f t="shared" si="1"/>
        <v/>
      </c>
      <c r="L21" s="383"/>
      <c r="M21" s="383"/>
      <c r="N21" s="28">
        <f t="shared" si="2"/>
        <v>5.9502314814814813E-2</v>
      </c>
      <c r="O21" s="389">
        <v>75</v>
      </c>
      <c r="P21" s="148">
        <f t="shared" si="3"/>
        <v>16</v>
      </c>
      <c r="Q21" s="8" t="str">
        <f>IF((P21=""),"",(VLOOKUP(P21,'Car-Name'!$A$12:$B$44,2)))</f>
        <v>Jillian Robison</v>
      </c>
      <c r="R21" s="149">
        <f t="shared" si="4"/>
        <v>5.9502314814814813E-2</v>
      </c>
      <c r="S21" s="131">
        <f t="shared" si="5"/>
        <v>52.518965181871238</v>
      </c>
      <c r="T21" s="222">
        <f t="shared" si="0"/>
        <v>2</v>
      </c>
      <c r="U21" s="151"/>
      <c r="V21" s="151"/>
      <c r="W21" s="152"/>
    </row>
    <row r="22" spans="1:23" s="6" customFormat="1" ht="15" thickBot="1" x14ac:dyDescent="0.35">
      <c r="A22" s="321">
        <f>IF('Car-Name'!A22="","",'Car-Name'!A22)</f>
        <v>11</v>
      </c>
      <c r="B22" s="256" t="str">
        <f>IF((A22=""),"",(VLOOKUP(A22,'Car-Name'!$A$12:$B$43,2)))</f>
        <v>Erica Cerovski</v>
      </c>
      <c r="C22" s="374">
        <v>1.6666666666666666E-2</v>
      </c>
      <c r="D22" s="62" t="str">
        <f>IF((A22=""),"",(VLOOKUP(A22,'Car-Name'!$A$12:$C$43,3)))</f>
        <v>406-461-1390</v>
      </c>
      <c r="E22" s="377"/>
      <c r="F22" s="380">
        <v>17</v>
      </c>
      <c r="G22" s="24" t="str">
        <f>IF((F22=""),"",(VLOOKUP(F22,'Car-Name'!$A$12:$B$44,2)))</f>
        <v>Mike Robison</v>
      </c>
      <c r="H22" s="383">
        <v>8.2152777777777783E-2</v>
      </c>
      <c r="I22" s="28">
        <f>IF((H22=""),"",(H22-(VLOOKUP(F22,'Leg-1'!$A$12:$C$44,3,FALSE))))</f>
        <v>6.1319444444444454E-2</v>
      </c>
      <c r="J22" s="386"/>
      <c r="K22" s="28" t="str">
        <f t="shared" si="1"/>
        <v/>
      </c>
      <c r="L22" s="383"/>
      <c r="M22" s="383"/>
      <c r="N22" s="28">
        <f t="shared" si="2"/>
        <v>6.1319444444444454E-2</v>
      </c>
      <c r="O22" s="389">
        <v>75</v>
      </c>
      <c r="P22" s="148">
        <f t="shared" si="3"/>
        <v>17</v>
      </c>
      <c r="Q22" s="8" t="str">
        <f>IF((P22=""),"",(VLOOKUP(P22,'Car-Name'!$A$12:$B$44,2)))</f>
        <v>Mike Robison</v>
      </c>
      <c r="R22" s="149">
        <f t="shared" si="4"/>
        <v>6.1319444444444454E-2</v>
      </c>
      <c r="S22" s="131">
        <f t="shared" si="5"/>
        <v>50.962627406568508</v>
      </c>
      <c r="T22" s="222">
        <f t="shared" si="0"/>
        <v>4</v>
      </c>
      <c r="U22" s="151"/>
      <c r="V22" s="151"/>
      <c r="W22" s="152"/>
    </row>
    <row r="23" spans="1:23" s="6" customFormat="1" ht="15" thickBot="1" x14ac:dyDescent="0.35">
      <c r="A23" s="321">
        <f>IF('Car-Name'!A23="","",'Car-Name'!A23)</f>
        <v>12</v>
      </c>
      <c r="B23" s="256" t="str">
        <f>IF((A23=""),"",(VLOOKUP(A23,'Car-Name'!$A$12:$B$43,2)))</f>
        <v>Sonny Bishop</v>
      </c>
      <c r="C23" s="374">
        <v>1.7361111111111112E-2</v>
      </c>
      <c r="D23" s="62" t="str">
        <f>IF((A23=""),"",(VLOOKUP(A23,'Car-Name'!$A$12:$C$43,3)))</f>
        <v>714-305-6474</v>
      </c>
      <c r="E23" s="377"/>
      <c r="F23" s="380">
        <v>20</v>
      </c>
      <c r="G23" s="24" t="str">
        <f>IF((F23=""),"",(VLOOKUP(F23,'Car-Name'!$A$12:$B$44,2)))</f>
        <v>Tony Cerovski</v>
      </c>
      <c r="H23" s="383">
        <v>8.2534722222222232E-2</v>
      </c>
      <c r="I23" s="28">
        <f>IF((H23=""),"",(H23-(VLOOKUP(F23,'Leg-1'!$A$12:$C$44,3,FALSE))))</f>
        <v>5.9618055555555563E-2</v>
      </c>
      <c r="J23" s="386"/>
      <c r="K23" s="28" t="str">
        <f t="shared" si="1"/>
        <v/>
      </c>
      <c r="L23" s="383"/>
      <c r="M23" s="383"/>
      <c r="N23" s="28">
        <f t="shared" si="2"/>
        <v>5.9618055555555563E-2</v>
      </c>
      <c r="O23" s="389">
        <v>75</v>
      </c>
      <c r="P23" s="148">
        <f t="shared" si="3"/>
        <v>20</v>
      </c>
      <c r="Q23" s="8" t="str">
        <f>IF((P23=""),"",(VLOOKUP(P23,'Car-Name'!$A$12:$B$44,2)))</f>
        <v>Tony Cerovski</v>
      </c>
      <c r="R23" s="149">
        <f t="shared" si="4"/>
        <v>5.9618055555555563E-2</v>
      </c>
      <c r="S23" s="131">
        <f t="shared" si="5"/>
        <v>52.417006406522994</v>
      </c>
      <c r="T23" s="222">
        <f t="shared" si="0"/>
        <v>3</v>
      </c>
      <c r="U23" s="151"/>
      <c r="V23" s="151"/>
      <c r="W23" s="152"/>
    </row>
    <row r="24" spans="1:23" s="6" customFormat="1" ht="15" thickBot="1" x14ac:dyDescent="0.35">
      <c r="A24" s="321">
        <f>IF('Car-Name'!A24="","",'Car-Name'!A24)</f>
        <v>13</v>
      </c>
      <c r="B24" s="256" t="str">
        <f>IF((A24=""),"",(VLOOKUP(A24,'Car-Name'!$A$12:$B$43,2)))</f>
        <v>Ralph Brevik</v>
      </c>
      <c r="C24" s="374">
        <v>1.8055555555555557E-2</v>
      </c>
      <c r="D24" s="62" t="str">
        <f>IF((A24=""),"",(VLOOKUP(A24,'Car-Name'!$A$12:$C$43,3)))</f>
        <v>509-435-1895</v>
      </c>
      <c r="E24" s="377"/>
      <c r="F24" s="380">
        <v>15</v>
      </c>
      <c r="G24" s="24" t="str">
        <f>IF((F24=""),"",(VLOOKUP(F24,'Car-Name'!$A$12:$B$44,2)))</f>
        <v>Rick Bonebright</v>
      </c>
      <c r="H24" s="383">
        <v>8.3414351851851851E-2</v>
      </c>
      <c r="I24" s="28">
        <f>IF((H24=""),"",(H24-(VLOOKUP(F24,'Leg-1'!$A$12:$C$44,3,FALSE))))</f>
        <v>6.3969907407407406E-2</v>
      </c>
      <c r="J24" s="386"/>
      <c r="K24" s="28" t="str">
        <f t="shared" si="1"/>
        <v/>
      </c>
      <c r="L24" s="383"/>
      <c r="M24" s="383"/>
      <c r="N24" s="28">
        <f t="shared" si="2"/>
        <v>6.3969907407407406E-2</v>
      </c>
      <c r="O24" s="389">
        <v>75</v>
      </c>
      <c r="P24" s="148">
        <f t="shared" si="3"/>
        <v>15</v>
      </c>
      <c r="Q24" s="8" t="str">
        <f>IF((P24=""),"",(VLOOKUP(P24,'Car-Name'!$A$12:$B$44,2)))</f>
        <v>Rick Bonebright</v>
      </c>
      <c r="R24" s="149">
        <f t="shared" si="4"/>
        <v>6.3969907407407406E-2</v>
      </c>
      <c r="S24" s="131">
        <f t="shared" si="5"/>
        <v>48.851094626379592</v>
      </c>
      <c r="T24" s="222">
        <f t="shared" si="0"/>
        <v>10</v>
      </c>
      <c r="U24" s="151"/>
      <c r="V24" s="151"/>
      <c r="W24" s="152"/>
    </row>
    <row r="25" spans="1:23" s="6" customFormat="1" ht="15" thickBot="1" x14ac:dyDescent="0.35">
      <c r="A25" s="321">
        <f>IF('Car-Name'!A25="","",'Car-Name'!A25)</f>
        <v>14</v>
      </c>
      <c r="B25" s="256" t="str">
        <f>IF((A25=""),"",(VLOOKUP(A25,'Car-Name'!$A$12:$B$43,2)))</f>
        <v>Nan Robison</v>
      </c>
      <c r="C25" s="374">
        <v>1.8749999999999999E-2</v>
      </c>
      <c r="D25" s="62" t="str">
        <f>IF((A25=""),"",(VLOOKUP(A25,'Car-Name'!$A$12:$C$43,3)))</f>
        <v>509-701-4359</v>
      </c>
      <c r="E25" s="377"/>
      <c r="F25" s="380">
        <v>12</v>
      </c>
      <c r="G25" s="24" t="str">
        <f>IF((F25=""),"",(VLOOKUP(F25,'Car-Name'!$A$12:$B$44,2)))</f>
        <v>Sonny Bishop</v>
      </c>
      <c r="H25" s="383">
        <v>8.4942129629629617E-2</v>
      </c>
      <c r="I25" s="28">
        <f>IF((H25=""),"",(H25-(VLOOKUP(F25,'Leg-1'!$A$12:$C$44,3,FALSE))))</f>
        <v>6.7581018518518499E-2</v>
      </c>
      <c r="J25" s="386"/>
      <c r="K25" s="28" t="str">
        <f t="shared" si="1"/>
        <v/>
      </c>
      <c r="L25" s="383"/>
      <c r="M25" s="383"/>
      <c r="N25" s="28">
        <f t="shared" si="2"/>
        <v>6.7581018518518499E-2</v>
      </c>
      <c r="O25" s="389">
        <v>75</v>
      </c>
      <c r="P25" s="148">
        <f t="shared" si="3"/>
        <v>12</v>
      </c>
      <c r="Q25" s="8" t="str">
        <f>IF((P25=""),"",(VLOOKUP(P25,'Car-Name'!$A$12:$B$44,2)))</f>
        <v>Sonny Bishop</v>
      </c>
      <c r="R25" s="149">
        <f t="shared" si="4"/>
        <v>6.7581018518518499E-2</v>
      </c>
      <c r="S25" s="131">
        <f t="shared" si="5"/>
        <v>46.2407946566193</v>
      </c>
      <c r="T25" s="222">
        <f t="shared" si="0"/>
        <v>14</v>
      </c>
      <c r="U25" s="151"/>
      <c r="V25" s="151"/>
      <c r="W25" s="152"/>
    </row>
    <row r="26" spans="1:23" s="6" customFormat="1" ht="15" thickBot="1" x14ac:dyDescent="0.35">
      <c r="A26" s="321">
        <f>IF('Car-Name'!A26="","",'Car-Name'!A26)</f>
        <v>15</v>
      </c>
      <c r="B26" s="256" t="str">
        <f>IF((A26=""),"",(VLOOKUP(A26,'Car-Name'!$A$12:$B$43,2)))</f>
        <v>Rick Bonebright</v>
      </c>
      <c r="C26" s="374">
        <v>1.9444444444444445E-2</v>
      </c>
      <c r="D26" s="62" t="str">
        <f>IF((A26=""),"",(VLOOKUP(A26,'Car-Name'!$A$12:$C$43,3)))</f>
        <v>406-240-9662</v>
      </c>
      <c r="E26" s="377"/>
      <c r="F26" s="380">
        <v>3</v>
      </c>
      <c r="G26" s="24" t="str">
        <f>IF((F26=""),"",(VLOOKUP(F26,'Car-Name'!$A$12:$B$44,2)))</f>
        <v>Mike Cuffe</v>
      </c>
      <c r="H26" s="383">
        <v>8.7870370370370376E-2</v>
      </c>
      <c r="I26" s="28">
        <f>IF((H26=""),"",(H26-(VLOOKUP(F26,'Leg-1'!$A$12:$C$44,3,FALSE))))</f>
        <v>7.6759259259259263E-2</v>
      </c>
      <c r="J26" s="386"/>
      <c r="K26" s="28" t="str">
        <f t="shared" si="1"/>
        <v/>
      </c>
      <c r="L26" s="383"/>
      <c r="M26" s="383"/>
      <c r="N26" s="28">
        <f t="shared" si="2"/>
        <v>7.6759259259259263E-2</v>
      </c>
      <c r="O26" s="389">
        <v>75</v>
      </c>
      <c r="P26" s="148">
        <f t="shared" si="3"/>
        <v>3</v>
      </c>
      <c r="Q26" s="8" t="str">
        <f>IF((P26=""),"",(VLOOKUP(P26,'Car-Name'!$A$12:$B$44,2)))</f>
        <v>Mike Cuffe</v>
      </c>
      <c r="R26" s="149">
        <f t="shared" si="4"/>
        <v>7.6759259259259263E-2</v>
      </c>
      <c r="S26" s="131">
        <f t="shared" si="5"/>
        <v>40.711700844390826</v>
      </c>
      <c r="T26" s="222">
        <f t="shared" si="0"/>
        <v>17</v>
      </c>
      <c r="U26" s="151"/>
      <c r="V26" s="151"/>
      <c r="W26" s="152"/>
    </row>
    <row r="27" spans="1:23" s="6" customFormat="1" ht="15" thickBot="1" x14ac:dyDescent="0.35">
      <c r="A27" s="321">
        <f>IF('Car-Name'!A27="","",'Car-Name'!A27)</f>
        <v>16</v>
      </c>
      <c r="B27" s="256" t="str">
        <f>IF((A27=""),"",(VLOOKUP(A27,'Car-Name'!$A$12:$B$43,2)))</f>
        <v>Jillian Robison</v>
      </c>
      <c r="C27" s="374">
        <v>2.013888888888889E-2</v>
      </c>
      <c r="D27" s="62" t="str">
        <f>IF((A27=""),"",(VLOOKUP(A27,'Car-Name'!$A$12:$C$43,3)))</f>
        <v>509-701-0983</v>
      </c>
      <c r="E27" s="377"/>
      <c r="F27" s="380">
        <v>13</v>
      </c>
      <c r="G27" s="24" t="str">
        <f>IF((F27=""),"",(VLOOKUP(F27,'Car-Name'!$A$12:$B$44,2)))</f>
        <v>Ralph Brevik</v>
      </c>
      <c r="H27" s="383">
        <v>8.8981481481481481E-2</v>
      </c>
      <c r="I27" s="28">
        <f>IF((H27=""),"",(H27-(VLOOKUP(F27,'Leg-1'!$A$12:$C$44,3,FALSE))))</f>
        <v>7.092592592592592E-2</v>
      </c>
      <c r="J27" s="386"/>
      <c r="K27" s="28" t="str">
        <f t="shared" si="1"/>
        <v/>
      </c>
      <c r="L27" s="383"/>
      <c r="M27" s="383"/>
      <c r="N27" s="28">
        <f t="shared" si="2"/>
        <v>7.092592592592592E-2</v>
      </c>
      <c r="O27" s="389">
        <v>75</v>
      </c>
      <c r="P27" s="148">
        <f t="shared" si="3"/>
        <v>13</v>
      </c>
      <c r="Q27" s="8" t="str">
        <f>IF((P27=""),"",(VLOOKUP(P27,'Car-Name'!$A$12:$B$44,2)))</f>
        <v>Ralph Brevik</v>
      </c>
      <c r="R27" s="149">
        <f t="shared" si="4"/>
        <v>7.092592592592592E-2</v>
      </c>
      <c r="S27" s="131">
        <f t="shared" si="5"/>
        <v>44.06005221932115</v>
      </c>
      <c r="T27" s="222">
        <f t="shared" si="0"/>
        <v>16</v>
      </c>
      <c r="U27" s="151"/>
      <c r="V27" s="151"/>
      <c r="W27" s="152"/>
    </row>
    <row r="28" spans="1:23" s="6" customFormat="1" ht="15" thickBot="1" x14ac:dyDescent="0.35">
      <c r="A28" s="321">
        <f>IF('Car-Name'!A28="","",'Car-Name'!A28)</f>
        <v>17</v>
      </c>
      <c r="B28" s="256" t="str">
        <f>IF((A28=""),"",(VLOOKUP(A28,'Car-Name'!$A$12:$B$43,2)))</f>
        <v>Mike Robison</v>
      </c>
      <c r="C28" s="374">
        <v>2.0833333333333332E-2</v>
      </c>
      <c r="D28" s="62" t="str">
        <f>IF((A28=""),"",(VLOOKUP(A28,'Car-Name'!$A$12:$C$43,3)))</f>
        <v>509-844-5900</v>
      </c>
      <c r="E28" s="377"/>
      <c r="F28" s="380">
        <v>19</v>
      </c>
      <c r="G28" s="24" t="str">
        <f>IF((F28=""),"",(VLOOKUP(F28,'Car-Name'!$A$12:$B$44,2)))</f>
        <v>Rick Carnegie</v>
      </c>
      <c r="H28" s="383">
        <v>9.2430555555555557E-2</v>
      </c>
      <c r="I28" s="28">
        <f>IF((H28=""),"",(H28-(VLOOKUP(F28,'Leg-1'!$A$12:$C$44,3,FALSE))))</f>
        <v>7.0208333333333331E-2</v>
      </c>
      <c r="J28" s="386"/>
      <c r="K28" s="28" t="str">
        <f t="shared" si="1"/>
        <v/>
      </c>
      <c r="L28" s="383"/>
      <c r="M28" s="383"/>
      <c r="N28" s="28">
        <f t="shared" si="2"/>
        <v>7.0208333333333331E-2</v>
      </c>
      <c r="O28" s="389">
        <v>75</v>
      </c>
      <c r="P28" s="148">
        <f t="shared" si="3"/>
        <v>19</v>
      </c>
      <c r="Q28" s="8" t="str">
        <f>IF((P28=""),"",(VLOOKUP(P28,'Car-Name'!$A$12:$B$44,2)))</f>
        <v>Rick Carnegie</v>
      </c>
      <c r="R28" s="149">
        <f t="shared" si="4"/>
        <v>7.0208333333333331E-2</v>
      </c>
      <c r="S28" s="131">
        <f t="shared" si="5"/>
        <v>44.510385756676556</v>
      </c>
      <c r="T28" s="222">
        <f t="shared" si="0"/>
        <v>15</v>
      </c>
      <c r="U28" s="151"/>
      <c r="V28" s="151"/>
      <c r="W28" s="152"/>
    </row>
    <row r="29" spans="1:23" s="6" customFormat="1" x14ac:dyDescent="0.3">
      <c r="A29" s="321">
        <f>IF('Car-Name'!A29="","",'Car-Name'!A29)</f>
        <v>18</v>
      </c>
      <c r="B29" s="256" t="str">
        <f>IF((A29=""),"",(VLOOKUP(A29,'Car-Name'!$A$12:$B$43,2)))</f>
        <v>Bill Comer</v>
      </c>
      <c r="C29" s="374">
        <v>2.1527777777777781E-2</v>
      </c>
      <c r="D29" s="62" t="str">
        <f>IF((A29=""),"",(VLOOKUP(A29,'Car-Name'!$A$12:$C$43,3)))</f>
        <v>630-896-2111</v>
      </c>
      <c r="E29" s="377"/>
      <c r="F29" s="380">
        <v>18</v>
      </c>
      <c r="G29" s="24" t="str">
        <f>IF((F29=""),"",(VLOOKUP(F29,'Car-Name'!$A$12:$B$44,2)))</f>
        <v>Bill Comer</v>
      </c>
      <c r="H29" s="383">
        <v>0.10065972222222223</v>
      </c>
      <c r="I29" s="28">
        <f>IF((H29=""),"",(H29-(VLOOKUP(F29,'Leg-1'!$A$12:$C$44,3,FALSE))))</f>
        <v>7.9131944444444449E-2</v>
      </c>
      <c r="J29" s="386"/>
      <c r="K29" s="28" t="str">
        <f t="shared" si="1"/>
        <v/>
      </c>
      <c r="L29" s="383"/>
      <c r="M29" s="383"/>
      <c r="N29" s="28">
        <f t="shared" si="2"/>
        <v>7.9131944444444449E-2</v>
      </c>
      <c r="O29" s="389">
        <v>75</v>
      </c>
      <c r="P29" s="148">
        <f t="shared" si="3"/>
        <v>18</v>
      </c>
      <c r="Q29" s="8" t="str">
        <f>IF((P29=""),"",(VLOOKUP(P29,'Car-Name'!$A$12:$B$44,2)))</f>
        <v>Bill Comer</v>
      </c>
      <c r="R29" s="149">
        <f t="shared" si="4"/>
        <v>7.9131944444444449E-2</v>
      </c>
      <c r="S29" s="131">
        <f t="shared" si="5"/>
        <v>39.491004826678363</v>
      </c>
      <c r="T29" s="222">
        <f t="shared" si="0"/>
        <v>18</v>
      </c>
      <c r="U29" s="151"/>
      <c r="V29" s="151"/>
      <c r="W29" s="152"/>
    </row>
    <row r="30" spans="1:23" s="6" customFormat="1" x14ac:dyDescent="0.3">
      <c r="A30" s="321">
        <f>IF('Car-Name'!A30="","",'Car-Name'!A30)</f>
        <v>19</v>
      </c>
      <c r="B30" s="256" t="str">
        <f>IF((A30=""),"",(VLOOKUP(A30,'Car-Name'!$A$12:$B$43,2)))</f>
        <v>Rick Carnegie</v>
      </c>
      <c r="C30" s="374">
        <v>2.2222222222222223E-2</v>
      </c>
      <c r="D30" s="62" t="str">
        <f>IF((A30=""),"",(VLOOKUP(A30,'Car-Name'!$A$12:$C$43,3)))</f>
        <v>509-590-9224</v>
      </c>
      <c r="E30" s="377"/>
      <c r="F30" s="380">
        <v>7</v>
      </c>
      <c r="G30" s="24" t="str">
        <f>IF((F30=""),"",(VLOOKUP(F30,'Car-Name'!$A$12:$B$44,2)))</f>
        <v>Myron Richardson</v>
      </c>
      <c r="H30" s="383"/>
      <c r="I30" s="28" t="str">
        <f>IF((H30=""),"",(H30-(VLOOKUP(F30,'Leg-1'!$A$12:$C$44,3,FALSE))))</f>
        <v/>
      </c>
      <c r="J30" s="386" t="s">
        <v>351</v>
      </c>
      <c r="K30" s="28">
        <f t="shared" si="1"/>
        <v>7.9131944444444449E-2</v>
      </c>
      <c r="L30" s="383"/>
      <c r="M30" s="383"/>
      <c r="N30" s="28">
        <f t="shared" si="2"/>
        <v>7.9131944444444449E-2</v>
      </c>
      <c r="O30" s="390">
        <v>74</v>
      </c>
      <c r="P30" s="148">
        <f t="shared" si="3"/>
        <v>7</v>
      </c>
      <c r="Q30" s="8" t="str">
        <f>IF((P30=""),"",(VLOOKUP(P30,'Car-Name'!$A$12:$B$44,2)))</f>
        <v>Myron Richardson</v>
      </c>
      <c r="R30" s="149">
        <f t="shared" si="4"/>
        <v>7.9131944444444449E-2</v>
      </c>
      <c r="S30" s="131">
        <f t="shared" si="5"/>
        <v>38.964458095655985</v>
      </c>
      <c r="T30" s="222">
        <f t="shared" si="0"/>
        <v>18</v>
      </c>
      <c r="U30" s="151"/>
      <c r="V30" s="151"/>
      <c r="W30" s="152"/>
    </row>
    <row r="31" spans="1:23" s="6" customFormat="1" x14ac:dyDescent="0.3">
      <c r="A31" s="321">
        <f>IF('Car-Name'!A31="","",'Car-Name'!A31)</f>
        <v>20</v>
      </c>
      <c r="B31" s="256" t="str">
        <f>IF((A31=""),"",(VLOOKUP(A31,'Car-Name'!$A$12:$B$43,2)))</f>
        <v>Tony Cerovski</v>
      </c>
      <c r="C31" s="374">
        <v>2.2916666666666669E-2</v>
      </c>
      <c r="D31" s="62" t="str">
        <f>IF((A31=""),"",(VLOOKUP(A31,'Car-Name'!$A$12:$C$43,3)))</f>
        <v>406-461-1389</v>
      </c>
      <c r="E31" s="377"/>
      <c r="F31" s="380">
        <v>14</v>
      </c>
      <c r="G31" s="24" t="str">
        <f>IF((F31=""),"",(VLOOKUP(F31,'Car-Name'!$A$12:$B$44,2)))</f>
        <v>Nan Robison</v>
      </c>
      <c r="H31" s="383"/>
      <c r="I31" s="28" t="str">
        <f>IF((H31=""),"",(H31-(VLOOKUP(F31,'Leg-1'!$A$12:$C$44,3,FALSE))))</f>
        <v/>
      </c>
      <c r="J31" s="386" t="s">
        <v>351</v>
      </c>
      <c r="K31" s="28">
        <f t="shared" si="1"/>
        <v>7.9131944444444449E-2</v>
      </c>
      <c r="L31" s="383"/>
      <c r="M31" s="383"/>
      <c r="N31" s="28">
        <f t="shared" si="2"/>
        <v>7.9131944444444449E-2</v>
      </c>
      <c r="O31" s="390">
        <v>6</v>
      </c>
      <c r="P31" s="148">
        <f t="shared" si="3"/>
        <v>14</v>
      </c>
      <c r="Q31" s="8" t="str">
        <f>IF((P31=""),"",(VLOOKUP(P31,'Car-Name'!$A$12:$B$44,2)))</f>
        <v>Nan Robison</v>
      </c>
      <c r="R31" s="149">
        <f t="shared" si="4"/>
        <v>7.9131944444444449E-2</v>
      </c>
      <c r="S31" s="131">
        <f t="shared" si="5"/>
        <v>3.1592803861342689</v>
      </c>
      <c r="T31" s="222">
        <f t="shared" si="0"/>
        <v>18</v>
      </c>
      <c r="U31" s="151"/>
      <c r="V31" s="151"/>
      <c r="W31" s="152"/>
    </row>
    <row r="32" spans="1:23" s="6" customFormat="1" x14ac:dyDescent="0.3">
      <c r="A32" s="321" t="str">
        <f>IF('Car-Name'!A32="","",'Car-Name'!A32)</f>
        <v>21-Trailer</v>
      </c>
      <c r="B32" s="256" t="str">
        <f>IF((A32=""),"",(VLOOKUP(A32,'Car-Name'!$A$12:$B$43,2)))</f>
        <v>Brooks Johnson</v>
      </c>
      <c r="C32" s="374"/>
      <c r="D32" s="62" t="str">
        <f>IF((A32=""),"",(VLOOKUP(A32,'Car-Name'!$A$12:$C$43,3)))</f>
        <v>406-794-6021</v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IF((H32=""),"",(H32-(VLOOKUP(F32,'Leg-1'!$A$12:$C$44,3,FALSE))))</f>
        <v/>
      </c>
      <c r="J32" s="386"/>
      <c r="K32" s="28" t="str">
        <f t="shared" si="1"/>
        <v/>
      </c>
      <c r="L32" s="383"/>
      <c r="M32" s="383"/>
      <c r="N32" s="28" t="str">
        <f t="shared" si="2"/>
        <v/>
      </c>
      <c r="O32" s="390"/>
      <c r="P32" s="148" t="str">
        <f t="shared" si="3"/>
        <v/>
      </c>
      <c r="Q32" s="8" t="str">
        <f>IF((P32=""),"",(VLOOKUP(P32,'Car-Name'!$A$12:$B$44,2)))</f>
        <v/>
      </c>
      <c r="R32" s="149" t="str">
        <f t="shared" si="4"/>
        <v/>
      </c>
      <c r="S32" s="131" t="str">
        <f t="shared" si="5"/>
        <v/>
      </c>
      <c r="T32" s="222" t="str">
        <f t="shared" si="0"/>
        <v/>
      </c>
      <c r="U32" s="151"/>
      <c r="V32" s="151"/>
      <c r="W32" s="152"/>
    </row>
    <row r="33" spans="1:23" s="6" customFormat="1" x14ac:dyDescent="0.3">
      <c r="A33" s="321" t="str">
        <f>IF('Car-Name'!A33="","",'Car-Name'!A33)</f>
        <v>22-Trailer</v>
      </c>
      <c r="B33" s="256" t="str">
        <f>IF((A33=""),"",(VLOOKUP(A33,'Car-Name'!$A$12:$B$43,2)))</f>
        <v xml:space="preserve">Kenny </v>
      </c>
      <c r="C33" s="374"/>
      <c r="D33" s="62" t="str">
        <f>IF((A33=""),"",(VLOOKUP(A33,'Car-Name'!$A$12:$C$43,3)))</f>
        <v>208-601-8385</v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IF((H33=""),"",(H33-(VLOOKUP(F33,'Leg-1'!$A$12:$C$44,3,FALSE))))</f>
        <v/>
      </c>
      <c r="J33" s="386"/>
      <c r="K33" s="28" t="str">
        <f t="shared" si="1"/>
        <v/>
      </c>
      <c r="L33" s="383"/>
      <c r="M33" s="383"/>
      <c r="N33" s="28" t="str">
        <f t="shared" si="2"/>
        <v/>
      </c>
      <c r="O33" s="390"/>
      <c r="P33" s="148" t="str">
        <f t="shared" si="3"/>
        <v/>
      </c>
      <c r="Q33" s="8" t="str">
        <f>IF((P33=""),"",(VLOOKUP(P33,'Car-Name'!$A$12:$B$44,2)))</f>
        <v/>
      </c>
      <c r="R33" s="149" t="str">
        <f t="shared" si="4"/>
        <v/>
      </c>
      <c r="S33" s="131" t="str">
        <f t="shared" si="5"/>
        <v/>
      </c>
      <c r="T33" s="222" t="str">
        <f t="shared" si="0"/>
        <v/>
      </c>
      <c r="U33" s="151"/>
      <c r="V33" s="151"/>
      <c r="W33" s="152"/>
    </row>
    <row r="34" spans="1:23" s="6" customFormat="1" x14ac:dyDescent="0.3">
      <c r="A34" s="321" t="str">
        <f>IF('Car-Name'!A34="","",'Car-Name'!A34)</f>
        <v>23_Trailer</v>
      </c>
      <c r="B34" s="256" t="str">
        <f>IF((A34=""),"",(VLOOKUP(A34,'Car-Name'!$A$12:$B$43,2)))</f>
        <v>Matt Hansen</v>
      </c>
      <c r="C34" s="374"/>
      <c r="D34" s="62" t="str">
        <f>IF((A34=""),"",(VLOOKUP(A34,'Car-Name'!$A$12:$C$43,3)))</f>
        <v>509-998-9927</v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IF((H34=""),"",(H34-(VLOOKUP(F34,'Leg-1'!$A$12:$C$44,3,FALSE))))</f>
        <v/>
      </c>
      <c r="J34" s="386"/>
      <c r="K34" s="28" t="str">
        <f t="shared" si="1"/>
        <v/>
      </c>
      <c r="L34" s="383"/>
      <c r="M34" s="383"/>
      <c r="N34" s="28" t="str">
        <f t="shared" si="2"/>
        <v/>
      </c>
      <c r="O34" s="390"/>
      <c r="P34" s="148" t="str">
        <f t="shared" si="3"/>
        <v/>
      </c>
      <c r="Q34" s="8" t="str">
        <f>IF((P34=""),"",(VLOOKUP(P34,'Car-Name'!$A$12:$B$44,2)))</f>
        <v/>
      </c>
      <c r="R34" s="149" t="str">
        <f t="shared" si="4"/>
        <v/>
      </c>
      <c r="S34" s="131" t="str">
        <f t="shared" si="5"/>
        <v/>
      </c>
      <c r="T34" s="222" t="str">
        <f t="shared" si="0"/>
        <v/>
      </c>
      <c r="U34" s="151"/>
      <c r="V34" s="151"/>
      <c r="W34" s="152"/>
    </row>
    <row r="35" spans="1:23" s="6" customFormat="1" x14ac:dyDescent="0.3">
      <c r="A35" s="321" t="str">
        <f>IF('Car-Name'!A35="","",'Car-Name'!A35)</f>
        <v/>
      </c>
      <c r="B35" s="256" t="str">
        <f>IF((A35=""),"",(VLOOKUP(A35,'Car-Name'!$A$12:$B$43,2)))</f>
        <v/>
      </c>
      <c r="C35" s="374"/>
      <c r="D35" s="62" t="str">
        <f>IF((A35=""),"",(VLOOKUP(A35,'Car-Name'!$A$12:$C$43,3)))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IF((H35=""),"",(H35-(VLOOKUP(F35,'Leg-1'!$A$12:$C$44,3,FALSE))))</f>
        <v/>
      </c>
      <c r="J35" s="386"/>
      <c r="K35" s="28" t="str">
        <f t="shared" si="1"/>
        <v/>
      </c>
      <c r="L35" s="383"/>
      <c r="M35" s="383"/>
      <c r="N35" s="28" t="str">
        <f t="shared" si="2"/>
        <v/>
      </c>
      <c r="O35" s="390"/>
      <c r="P35" s="148" t="str">
        <f t="shared" si="3"/>
        <v/>
      </c>
      <c r="Q35" s="8" t="str">
        <f>IF((P35=""),"",(VLOOKUP(P35,'Car-Name'!$A$12:$B$44,2)))</f>
        <v/>
      </c>
      <c r="R35" s="149" t="str">
        <f t="shared" si="4"/>
        <v/>
      </c>
      <c r="S35" s="131" t="str">
        <f t="shared" si="5"/>
        <v/>
      </c>
      <c r="T35" s="222" t="str">
        <f t="shared" si="0"/>
        <v/>
      </c>
      <c r="U35" s="151"/>
      <c r="V35" s="151"/>
      <c r="W35" s="152"/>
    </row>
    <row r="36" spans="1:23" s="6" customFormat="1" x14ac:dyDescent="0.3">
      <c r="A36" s="321" t="str">
        <f>IF('Car-Name'!A36="","",'Car-Name'!A36)</f>
        <v/>
      </c>
      <c r="B36" s="256" t="str">
        <f>IF((A36=""),"",(VLOOKUP(A36,'Car-Name'!$A$12:$B$43,2)))</f>
        <v/>
      </c>
      <c r="C36" s="374"/>
      <c r="D36" s="62" t="str">
        <f>IF((A36=""),"",(VLOOKUP(A36,'Car-Name'!$A$12:$C$43,3)))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IF((H36=""),"",(H36-(VLOOKUP(F36,'Leg-1'!$A$12:$C$44,3,FALSE))))</f>
        <v/>
      </c>
      <c r="J36" s="386"/>
      <c r="K36" s="28" t="str">
        <f t="shared" si="1"/>
        <v/>
      </c>
      <c r="L36" s="383"/>
      <c r="M36" s="383"/>
      <c r="N36" s="28" t="str">
        <f t="shared" si="2"/>
        <v/>
      </c>
      <c r="O36" s="390"/>
      <c r="P36" s="148" t="str">
        <f t="shared" si="3"/>
        <v/>
      </c>
      <c r="Q36" s="8" t="str">
        <f>IF((P36=""),"",(VLOOKUP(P36,'Car-Name'!$A$12:$B$44,2)))</f>
        <v/>
      </c>
      <c r="R36" s="149" t="str">
        <f t="shared" si="4"/>
        <v/>
      </c>
      <c r="S36" s="131" t="str">
        <f t="shared" si="5"/>
        <v/>
      </c>
      <c r="T36" s="222" t="str">
        <f t="shared" si="0"/>
        <v/>
      </c>
      <c r="U36" s="151"/>
      <c r="V36" s="151"/>
      <c r="W36" s="152"/>
    </row>
    <row r="37" spans="1:23" s="6" customFormat="1" x14ac:dyDescent="0.3">
      <c r="A37" s="321" t="str">
        <f>IF('Car-Name'!A37="","",'Car-Name'!A37)</f>
        <v/>
      </c>
      <c r="B37" s="256" t="str">
        <f>IF((A37=""),"",(VLOOKUP(A37,'Car-Name'!$A$12:$B$43,2)))</f>
        <v/>
      </c>
      <c r="C37" s="374"/>
      <c r="D37" s="62" t="str">
        <f>IF((A37=""),"",(VLOOKUP(A37,'Car-Name'!$A$12:$C$43,3)))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IF((H37=""),"",(H37-(VLOOKUP(F37,'Leg-1'!$A$12:$C$44,3,FALSE))))</f>
        <v/>
      </c>
      <c r="J37" s="386"/>
      <c r="K37" s="28" t="str">
        <f t="shared" si="1"/>
        <v/>
      </c>
      <c r="L37" s="383"/>
      <c r="M37" s="383"/>
      <c r="N37" s="28" t="str">
        <f t="shared" si="2"/>
        <v/>
      </c>
      <c r="O37" s="390"/>
      <c r="P37" s="148" t="str">
        <f t="shared" si="3"/>
        <v/>
      </c>
      <c r="Q37" s="8" t="str">
        <f>IF((P37=""),"",(VLOOKUP(P37,'Car-Name'!$A$12:$B$44,2)))</f>
        <v/>
      </c>
      <c r="R37" s="149" t="str">
        <f t="shared" si="4"/>
        <v/>
      </c>
      <c r="S37" s="131" t="str">
        <f t="shared" si="5"/>
        <v/>
      </c>
      <c r="T37" s="222" t="str">
        <f t="shared" si="0"/>
        <v/>
      </c>
      <c r="U37" s="151"/>
      <c r="V37" s="151"/>
      <c r="W37" s="152"/>
    </row>
    <row r="38" spans="1:23" s="6" customFormat="1" x14ac:dyDescent="0.3">
      <c r="A38" s="321" t="str">
        <f>IF('Car-Name'!A38="","",'Car-Name'!A38)</f>
        <v/>
      </c>
      <c r="B38" s="256" t="str">
        <f>IF((A38=""),"",(VLOOKUP(A38,'Car-Name'!$A$12:$B$43,2)))</f>
        <v/>
      </c>
      <c r="C38" s="374"/>
      <c r="D38" s="62" t="str">
        <f>IF((A38=""),"",(VLOOKUP(A38,'Car-Name'!$A$12:$C$43,3)))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IF((H38=""),"",(H38-(VLOOKUP(F38,'Leg-1'!$A$12:$C$44,3,FALSE))))</f>
        <v/>
      </c>
      <c r="J38" s="386"/>
      <c r="K38" s="28" t="str">
        <f t="shared" si="1"/>
        <v/>
      </c>
      <c r="L38" s="383"/>
      <c r="M38" s="383"/>
      <c r="N38" s="28" t="str">
        <f t="shared" si="2"/>
        <v/>
      </c>
      <c r="O38" s="390"/>
      <c r="P38" s="148" t="str">
        <f t="shared" si="3"/>
        <v/>
      </c>
      <c r="Q38" s="8" t="str">
        <f>IF((P38=""),"",(VLOOKUP(P38,'Car-Name'!$A$12:$B$44,2)))</f>
        <v/>
      </c>
      <c r="R38" s="149" t="str">
        <f t="shared" si="4"/>
        <v/>
      </c>
      <c r="S38" s="131" t="str">
        <f t="shared" si="5"/>
        <v/>
      </c>
      <c r="T38" s="222" t="str">
        <f t="shared" si="0"/>
        <v/>
      </c>
      <c r="U38" s="151"/>
      <c r="V38" s="151"/>
      <c r="W38" s="152"/>
    </row>
    <row r="39" spans="1:23" s="6" customFormat="1" x14ac:dyDescent="0.3">
      <c r="A39" s="321" t="str">
        <f>IF('Car-Name'!A39="","",'Car-Name'!A39)</f>
        <v/>
      </c>
      <c r="B39" s="256" t="str">
        <f>IF((A39=""),"",(VLOOKUP(A39,'Car-Name'!$A$12:$B$43,2)))</f>
        <v/>
      </c>
      <c r="C39" s="374"/>
      <c r="D39" s="62" t="str">
        <f>IF((A39=""),"",(VLOOKUP(A39,'Car-Name'!$A$12:$C$43,3)))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IF((H39=""),"",(H39-(VLOOKUP(F39,'Leg-1'!$A$12:$C$44,3,FALSE))))</f>
        <v/>
      </c>
      <c r="J39" s="386"/>
      <c r="K39" s="28" t="str">
        <f t="shared" si="1"/>
        <v/>
      </c>
      <c r="L39" s="383"/>
      <c r="M39" s="383"/>
      <c r="N39" s="28" t="str">
        <f t="shared" si="2"/>
        <v/>
      </c>
      <c r="O39" s="390"/>
      <c r="P39" s="148" t="str">
        <f t="shared" si="3"/>
        <v/>
      </c>
      <c r="Q39" s="8" t="str">
        <f>IF((P39=""),"",(VLOOKUP(P39,'Car-Name'!$A$12:$B$44,2)))</f>
        <v/>
      </c>
      <c r="R39" s="149" t="str">
        <f t="shared" si="4"/>
        <v/>
      </c>
      <c r="S39" s="131" t="str">
        <f t="shared" si="5"/>
        <v/>
      </c>
      <c r="T39" s="222" t="str">
        <f t="shared" si="0"/>
        <v/>
      </c>
      <c r="U39" s="151"/>
      <c r="V39" s="151"/>
      <c r="W39" s="152"/>
    </row>
    <row r="40" spans="1:23" s="6" customFormat="1" x14ac:dyDescent="0.3">
      <c r="A40" s="321" t="str">
        <f>IF('Car-Name'!A40="","",'Car-Name'!A40)</f>
        <v/>
      </c>
      <c r="B40" s="256" t="str">
        <f>IF((A40=""),"",(VLOOKUP(A40,'Car-Name'!$A$12:$B$43,2)))</f>
        <v/>
      </c>
      <c r="C40" s="374"/>
      <c r="D40" s="62" t="str">
        <f>IF((A40=""),"",(VLOOKUP(A40,'Car-Name'!$A$12:$C$43,3)))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IF((H40=""),"",(H40-(VLOOKUP(F40,'Leg-1'!$A$12:$C$44,3,FALSE))))</f>
        <v/>
      </c>
      <c r="J40" s="386"/>
      <c r="K40" s="28" t="str">
        <f t="shared" si="1"/>
        <v/>
      </c>
      <c r="L40" s="383"/>
      <c r="M40" s="383"/>
      <c r="N40" s="28" t="str">
        <f t="shared" si="2"/>
        <v/>
      </c>
      <c r="O40" s="390"/>
      <c r="P40" s="148" t="str">
        <f t="shared" si="3"/>
        <v/>
      </c>
      <c r="Q40" s="8" t="str">
        <f>IF((P40=""),"",(VLOOKUP(P40,'Car-Name'!$A$12:$B$44,2)))</f>
        <v/>
      </c>
      <c r="R40" s="149" t="str">
        <f t="shared" si="4"/>
        <v/>
      </c>
      <c r="S40" s="131" t="str">
        <f t="shared" si="5"/>
        <v/>
      </c>
      <c r="T40" s="222" t="str">
        <f t="shared" si="0"/>
        <v/>
      </c>
      <c r="U40" s="151"/>
      <c r="V40" s="151"/>
      <c r="W40" s="152"/>
    </row>
    <row r="41" spans="1:23" s="6" customFormat="1" x14ac:dyDescent="0.3">
      <c r="A41" s="321" t="str">
        <f>IF('Car-Name'!A41="","",'Car-Name'!A41)</f>
        <v/>
      </c>
      <c r="B41" s="256" t="str">
        <f>IF((A41=""),"",(VLOOKUP(A41,'Car-Name'!$A$12:$B$43,2)))</f>
        <v/>
      </c>
      <c r="C41" s="374"/>
      <c r="D41" s="62" t="str">
        <f>IF((A41=""),"",(VLOOKUP(A41,'Car-Name'!$A$12:$C$43,3)))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IF((H41=""),"",(H41-(VLOOKUP(F41,'Leg-1'!$A$12:$C$44,3,FALSE))))</f>
        <v/>
      </c>
      <c r="J41" s="386"/>
      <c r="K41" s="28" t="str">
        <f t="shared" si="1"/>
        <v/>
      </c>
      <c r="L41" s="383"/>
      <c r="M41" s="383"/>
      <c r="N41" s="28" t="str">
        <f t="shared" si="2"/>
        <v/>
      </c>
      <c r="O41" s="390"/>
      <c r="P41" s="148" t="str">
        <f t="shared" si="3"/>
        <v/>
      </c>
      <c r="Q41" s="8" t="str">
        <f>IF((P41=""),"",(VLOOKUP(P41,'Car-Name'!$A$12:$B$44,2)))</f>
        <v/>
      </c>
      <c r="R41" s="149" t="str">
        <f t="shared" si="4"/>
        <v/>
      </c>
      <c r="S41" s="131" t="str">
        <f t="shared" si="5"/>
        <v/>
      </c>
      <c r="T41" s="222" t="str">
        <f t="shared" si="0"/>
        <v/>
      </c>
      <c r="U41" s="151"/>
      <c r="V41" s="151"/>
      <c r="W41" s="152"/>
    </row>
    <row r="42" spans="1:23" s="6" customFormat="1" x14ac:dyDescent="0.3">
      <c r="A42" s="321" t="str">
        <f>IF('Car-Name'!A42="","",'Car-Name'!A42)</f>
        <v/>
      </c>
      <c r="B42" s="256" t="str">
        <f>IF((A42=""),"",(VLOOKUP(A42,'Car-Name'!$A$12:$B$43,2)))</f>
        <v/>
      </c>
      <c r="C42" s="374"/>
      <c r="D42" s="62" t="str">
        <f>IF((A42=""),"",(VLOOKUP(A42,'Car-Name'!$A$12:$C$43,3)))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IF((H42=""),"",(H42-(VLOOKUP(F42,'Leg-1'!$A$12:$C$44,3,FALSE))))</f>
        <v/>
      </c>
      <c r="J42" s="386"/>
      <c r="K42" s="28" t="str">
        <f t="shared" si="1"/>
        <v/>
      </c>
      <c r="L42" s="383"/>
      <c r="M42" s="383"/>
      <c r="N42" s="28" t="str">
        <f t="shared" si="2"/>
        <v/>
      </c>
      <c r="O42" s="390"/>
      <c r="P42" s="148" t="str">
        <f t="shared" si="3"/>
        <v/>
      </c>
      <c r="Q42" s="8" t="str">
        <f>IF((P42=""),"",(VLOOKUP(P42,'Car-Name'!$A$12:$B$44,2)))</f>
        <v/>
      </c>
      <c r="R42" s="149" t="str">
        <f t="shared" si="4"/>
        <v/>
      </c>
      <c r="S42" s="131" t="str">
        <f t="shared" si="5"/>
        <v/>
      </c>
      <c r="T42" s="222" t="str">
        <f t="shared" si="0"/>
        <v/>
      </c>
      <c r="U42" s="151"/>
      <c r="V42" s="151"/>
      <c r="W42" s="152"/>
    </row>
    <row r="43" spans="1:23" s="6" customFormat="1" x14ac:dyDescent="0.3">
      <c r="A43" s="321" t="str">
        <f>IF('Car-Name'!A43="","",'Car-Name'!A43)</f>
        <v/>
      </c>
      <c r="B43" s="256" t="str">
        <f>IF((A43=""),"",(VLOOKUP(A43,'Car-Name'!$A$12:$B$43,2)))</f>
        <v/>
      </c>
      <c r="C43" s="374"/>
      <c r="D43" s="62" t="str">
        <f>IF((A43=""),"",(VLOOKUP(A43,'Car-Name'!$A$12:$C$43,3)))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IF((H43=""),"",(H43-(VLOOKUP(F43,'Leg-1'!$A$12:$C$44,3,FALSE))))</f>
        <v/>
      </c>
      <c r="J43" s="386"/>
      <c r="K43" s="28" t="str">
        <f t="shared" si="1"/>
        <v/>
      </c>
      <c r="L43" s="383"/>
      <c r="M43" s="383"/>
      <c r="N43" s="28" t="str">
        <f t="shared" si="2"/>
        <v/>
      </c>
      <c r="O43" s="390"/>
      <c r="P43" s="148" t="str">
        <f t="shared" si="3"/>
        <v/>
      </c>
      <c r="Q43" s="8" t="str">
        <f>IF((P43=""),"",(VLOOKUP(P43,'Car-Name'!$A$12:$B$44,2)))</f>
        <v/>
      </c>
      <c r="R43" s="149" t="str">
        <f t="shared" si="4"/>
        <v/>
      </c>
      <c r="S43" s="131" t="str">
        <f t="shared" si="5"/>
        <v/>
      </c>
      <c r="T43" s="222" t="str">
        <f t="shared" si="0"/>
        <v/>
      </c>
      <c r="U43" s="151"/>
      <c r="V43" s="151"/>
      <c r="W43" s="152"/>
    </row>
    <row r="44" spans="1:23" s="6" customFormat="1" ht="15" thickBot="1" x14ac:dyDescent="0.35">
      <c r="A44" s="63" t="str">
        <f>IF('Car-Name'!A44="","",'Car-Name'!A44)</f>
        <v/>
      </c>
      <c r="B44" s="64" t="str">
        <f>IF((A44=""),"",(VLOOKUP(A44,'Car-Name'!$A$12:$B$43,2)))</f>
        <v/>
      </c>
      <c r="C44" s="375"/>
      <c r="D44" s="64" t="str">
        <f>IF((A44=""),"",(VLOOKUP(A44,'Car-Name'!$A$12:$C$43,3)))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IF((H44=""),"",(H44-(VLOOKUP(F44,'Leg-1'!$A$12:$C$44,3,FALSE))))</f>
        <v/>
      </c>
      <c r="J44" s="387"/>
      <c r="K44" s="29" t="str">
        <f>IF((J44="Slow"),(MAX($I$12:$I$44)),"" )</f>
        <v/>
      </c>
      <c r="L44" s="384"/>
      <c r="M44" s="384"/>
      <c r="N44" s="29" t="str">
        <f t="shared" si="2"/>
        <v/>
      </c>
      <c r="O44" s="391"/>
      <c r="P44" s="153" t="str">
        <f t="shared" si="3"/>
        <v/>
      </c>
      <c r="Q44" s="9" t="str">
        <f>IF((P44=""),"",(VLOOKUP(P44,'Car-Name'!$A$12:$B$44,2)))</f>
        <v/>
      </c>
      <c r="R44" s="154" t="str">
        <f>IF((N44=""),"",(N44))</f>
        <v/>
      </c>
      <c r="S44" s="136" t="str">
        <f>IF(R44="",(""),(O44/(R44*24)))</f>
        <v/>
      </c>
      <c r="T44" s="308" t="str">
        <f t="shared" si="0"/>
        <v/>
      </c>
      <c r="U44" s="156"/>
      <c r="V44" s="156"/>
      <c r="W44" s="157"/>
    </row>
    <row r="45" spans="1:23" x14ac:dyDescent="0.3">
      <c r="L45" s="388"/>
    </row>
  </sheetData>
  <sheetProtection algorithmName="SHA-512" hashValue="zwEod/6g+HWJ7CT7dcvup/ei3MfeJPu6LS8Empm7D7HIH+3po/OMyZ3aAab9e3PmriY7n48JZNZ18Rviczc07w==" saltValue="JWhDmUdX/NcXxiWylrET+Q==" spinCount="100000" sheet="1" objects="1" scenarios="1"/>
  <sortState xmlns:xlrd2="http://schemas.microsoft.com/office/spreadsheetml/2017/richdata2" ref="F12:S33">
    <sortCondition ref="H12:H33"/>
  </sortState>
  <mergeCells count="13">
    <mergeCell ref="U5:W5"/>
    <mergeCell ref="H6:I6"/>
    <mergeCell ref="H5:I5"/>
    <mergeCell ref="J5:K5"/>
    <mergeCell ref="J6:K6"/>
    <mergeCell ref="L6:N6"/>
    <mergeCell ref="L5:N5"/>
    <mergeCell ref="L4:M4"/>
    <mergeCell ref="A1:E1"/>
    <mergeCell ref="F1:N1"/>
    <mergeCell ref="L2:N2"/>
    <mergeCell ref="H4:I4"/>
    <mergeCell ref="J4:K4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B74D7-64CC-45EF-B78A-F0F3FE3837A3}">
  <dimension ref="A1:AA44"/>
  <sheetViews>
    <sheetView topLeftCell="L10" workbookViewId="0">
      <selection activeCell="Y24" sqref="Y24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30.77734375" customWidth="1"/>
    <col min="6" max="6" width="5.77734375" customWidth="1"/>
    <col min="7" max="7" width="19.77734375" customWidth="1"/>
    <col min="8" max="9" width="8.77734375" customWidth="1"/>
    <col min="10" max="10" width="5.77734375" customWidth="1"/>
    <col min="11" max="13" width="8.77734375" customWidth="1"/>
    <col min="14" max="14" width="8.77734375" style="6" customWidth="1"/>
    <col min="15" max="15" width="5.77734375" style="10" customWidth="1"/>
    <col min="16" max="16" width="6.77734375" style="11" customWidth="1"/>
    <col min="17" max="17" width="19.109375" style="10" customWidth="1"/>
    <col min="18" max="18" width="9.44140625" customWidth="1"/>
    <col min="19" max="19" width="10.109375" bestFit="1" customWidth="1"/>
    <col min="20" max="20" width="8.88671875" style="6"/>
    <col min="22" max="22" width="6.77734375" customWidth="1"/>
    <col min="23" max="23" width="8.88671875" style="6"/>
    <col min="25" max="25" width="17.21875" customWidth="1"/>
  </cols>
  <sheetData>
    <row r="1" spans="1:27" ht="18.600000000000001" thickBot="1" x14ac:dyDescent="0.4">
      <c r="A1" s="488" t="s">
        <v>64</v>
      </c>
      <c r="B1" s="489"/>
      <c r="C1" s="489"/>
      <c r="D1" s="489"/>
      <c r="E1" s="490"/>
      <c r="F1" s="491" t="s">
        <v>65</v>
      </c>
      <c r="G1" s="492"/>
      <c r="H1" s="492"/>
      <c r="I1" s="492"/>
      <c r="J1" s="492"/>
      <c r="K1" s="492"/>
      <c r="L1" s="492"/>
      <c r="M1" s="492"/>
      <c r="N1" s="492"/>
      <c r="O1" s="21"/>
      <c r="P1" s="280"/>
      <c r="Q1" s="183" t="s">
        <v>84</v>
      </c>
      <c r="R1" s="184"/>
      <c r="S1" s="185"/>
      <c r="T1" s="186"/>
      <c r="U1" s="187"/>
      <c r="V1" s="187"/>
      <c r="W1" s="188"/>
      <c r="X1" s="189"/>
      <c r="Y1" s="13"/>
      <c r="Z1" s="13"/>
      <c r="AA1" s="13"/>
    </row>
    <row r="2" spans="1:27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160" t="s">
        <v>53</v>
      </c>
      <c r="L2" s="513"/>
      <c r="M2" s="514"/>
      <c r="N2" s="515"/>
      <c r="O2" s="161"/>
      <c r="P2" s="337"/>
      <c r="Q2" s="190"/>
      <c r="R2" s="245"/>
      <c r="S2" s="191"/>
      <c r="T2" s="246"/>
      <c r="U2" s="242"/>
      <c r="V2" s="193"/>
      <c r="W2" s="192"/>
      <c r="X2" s="194"/>
      <c r="Y2" s="13"/>
      <c r="Z2" s="13"/>
      <c r="AA2" s="13"/>
    </row>
    <row r="3" spans="1:27" ht="18.600000000000001" thickBot="1" x14ac:dyDescent="0.4">
      <c r="A3" s="250" t="s">
        <v>63</v>
      </c>
      <c r="B3" s="251"/>
      <c r="C3" s="252"/>
      <c r="D3" s="253"/>
      <c r="E3" s="52" t="s">
        <v>42</v>
      </c>
      <c r="F3" s="66"/>
      <c r="G3" s="72" t="s">
        <v>66</v>
      </c>
      <c r="H3" s="73"/>
      <c r="I3" s="73"/>
      <c r="J3" s="339"/>
      <c r="K3" s="75" t="s">
        <v>60</v>
      </c>
      <c r="L3" s="14"/>
      <c r="M3" s="76" t="s">
        <v>5</v>
      </c>
      <c r="N3" s="77" t="s">
        <v>6</v>
      </c>
      <c r="O3" s="162"/>
      <c r="P3" s="111"/>
      <c r="Q3" s="195"/>
      <c r="R3" s="243"/>
      <c r="S3" s="338" t="s">
        <v>85</v>
      </c>
      <c r="T3" s="127"/>
      <c r="U3" s="243" t="s">
        <v>124</v>
      </c>
      <c r="V3" s="196"/>
      <c r="W3" s="31"/>
      <c r="X3" s="197"/>
      <c r="Y3" s="13"/>
      <c r="Z3" s="13"/>
      <c r="AA3" s="13"/>
    </row>
    <row r="4" spans="1:27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121</v>
      </c>
      <c r="M4" s="487"/>
      <c r="N4" s="403"/>
      <c r="O4" s="162"/>
      <c r="P4" s="313"/>
      <c r="Q4" s="198"/>
      <c r="R4" s="247"/>
      <c r="S4" s="199"/>
      <c r="T4" s="248"/>
      <c r="U4" s="244"/>
      <c r="V4" s="201"/>
      <c r="W4" s="200"/>
      <c r="X4" s="202"/>
      <c r="Y4" s="13"/>
      <c r="Z4" s="13"/>
      <c r="AA4" s="13"/>
    </row>
    <row r="5" spans="1:27" ht="18.600000000000001" thickBot="1" x14ac:dyDescent="0.4">
      <c r="A5" s="46"/>
      <c r="B5" s="47" t="s">
        <v>111</v>
      </c>
      <c r="C5" s="369" t="s">
        <v>352</v>
      </c>
      <c r="D5" s="373" t="s">
        <v>353</v>
      </c>
      <c r="E5" s="48" t="s">
        <v>129</v>
      </c>
      <c r="F5" s="66"/>
      <c r="G5" s="80" t="s">
        <v>107</v>
      </c>
      <c r="H5" s="505" t="s">
        <v>352</v>
      </c>
      <c r="I5" s="506"/>
      <c r="J5" s="505" t="s">
        <v>353</v>
      </c>
      <c r="K5" s="506"/>
      <c r="L5" s="496" t="s">
        <v>122</v>
      </c>
      <c r="M5" s="520"/>
      <c r="N5" s="497"/>
      <c r="O5" s="162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  <c r="Y5" s="13"/>
      <c r="Z5" s="13"/>
      <c r="AA5" s="13"/>
    </row>
    <row r="6" spans="1:27" ht="18.600000000000001" thickBot="1" x14ac:dyDescent="0.4">
      <c r="A6" s="49"/>
      <c r="B6" s="50" t="s">
        <v>113</v>
      </c>
      <c r="C6" s="392">
        <v>77739</v>
      </c>
      <c r="D6" s="370">
        <v>77749</v>
      </c>
      <c r="E6" s="51">
        <f>(D6-C6)</f>
        <v>10</v>
      </c>
      <c r="F6" s="66"/>
      <c r="G6" s="163" t="s">
        <v>108</v>
      </c>
      <c r="H6" s="521">
        <v>77739</v>
      </c>
      <c r="I6" s="522"/>
      <c r="J6" s="521">
        <v>77749</v>
      </c>
      <c r="K6" s="522"/>
      <c r="L6" s="523">
        <f>(J6-H6)</f>
        <v>10</v>
      </c>
      <c r="M6" s="508"/>
      <c r="N6" s="524"/>
      <c r="O6" s="162"/>
      <c r="P6" s="205" t="s">
        <v>62</v>
      </c>
      <c r="Q6" s="205" t="s">
        <v>62</v>
      </c>
      <c r="R6" s="206" t="s">
        <v>62</v>
      </c>
      <c r="S6" s="120" t="s">
        <v>79</v>
      </c>
      <c r="T6" s="207" t="s">
        <v>62</v>
      </c>
      <c r="U6" s="208" t="s">
        <v>91</v>
      </c>
      <c r="V6" s="209" t="s">
        <v>91</v>
      </c>
      <c r="W6" s="210" t="s">
        <v>91</v>
      </c>
      <c r="X6" s="207" t="s">
        <v>91</v>
      </c>
      <c r="Y6" s="15"/>
      <c r="Z6" s="13"/>
      <c r="AA6" s="13"/>
    </row>
    <row r="7" spans="1:27" s="6" customFormat="1" x14ac:dyDescent="0.3">
      <c r="A7" s="52" t="s">
        <v>43</v>
      </c>
      <c r="B7" s="52"/>
      <c r="C7" s="53" t="s">
        <v>43</v>
      </c>
      <c r="D7" s="54"/>
      <c r="E7" s="53"/>
      <c r="F7" s="82" t="s">
        <v>51</v>
      </c>
      <c r="G7" s="164" t="s">
        <v>51</v>
      </c>
      <c r="H7" s="165" t="s">
        <v>62</v>
      </c>
      <c r="I7" s="164" t="s">
        <v>62</v>
      </c>
      <c r="J7" s="166" t="s">
        <v>62</v>
      </c>
      <c r="K7" s="165" t="s">
        <v>62</v>
      </c>
      <c r="L7" s="164" t="s">
        <v>62</v>
      </c>
      <c r="M7" s="164" t="s">
        <v>62</v>
      </c>
      <c r="N7" s="167" t="s">
        <v>62</v>
      </c>
      <c r="O7" s="168" t="s">
        <v>62</v>
      </c>
      <c r="P7" s="143" t="s">
        <v>51</v>
      </c>
      <c r="Q7" s="211" t="s">
        <v>51</v>
      </c>
      <c r="R7" s="212" t="s">
        <v>48</v>
      </c>
      <c r="S7" s="213" t="s">
        <v>14</v>
      </c>
      <c r="T7" s="145" t="s">
        <v>93</v>
      </c>
      <c r="U7" s="214" t="s">
        <v>48</v>
      </c>
      <c r="V7" s="215" t="s">
        <v>48</v>
      </c>
      <c r="W7" s="216" t="s">
        <v>14</v>
      </c>
      <c r="X7" s="145" t="s">
        <v>93</v>
      </c>
      <c r="Y7" s="15"/>
      <c r="Z7" s="343"/>
      <c r="AA7" s="343"/>
    </row>
    <row r="8" spans="1:27" s="6" customFormat="1" x14ac:dyDescent="0.3">
      <c r="A8" s="52" t="s">
        <v>44</v>
      </c>
      <c r="B8" s="52" t="s">
        <v>7</v>
      </c>
      <c r="C8" s="53" t="s">
        <v>4</v>
      </c>
      <c r="D8" s="54" t="s">
        <v>57</v>
      </c>
      <c r="E8" s="53" t="s">
        <v>130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56</v>
      </c>
      <c r="L8" s="83" t="s">
        <v>319</v>
      </c>
      <c r="M8" s="323" t="s">
        <v>322</v>
      </c>
      <c r="N8" s="66" t="s">
        <v>48</v>
      </c>
      <c r="O8" s="169" t="s">
        <v>72</v>
      </c>
      <c r="P8" s="148" t="s">
        <v>44</v>
      </c>
      <c r="Q8" s="217" t="s">
        <v>123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72</v>
      </c>
      <c r="W8" s="222" t="s">
        <v>49</v>
      </c>
      <c r="X8" s="150" t="s">
        <v>4</v>
      </c>
      <c r="Y8" s="15"/>
      <c r="Z8" s="343"/>
      <c r="AA8" s="343"/>
    </row>
    <row r="9" spans="1:27" s="6" customFormat="1" ht="15" thickBot="1" x14ac:dyDescent="0.35">
      <c r="A9" s="40" t="s">
        <v>0</v>
      </c>
      <c r="B9" s="40"/>
      <c r="C9" s="254" t="s">
        <v>10</v>
      </c>
      <c r="D9" s="255" t="s">
        <v>11</v>
      </c>
      <c r="E9" s="254"/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5" t="s">
        <v>4</v>
      </c>
      <c r="O9" s="17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62</v>
      </c>
      <c r="U9" s="227" t="s">
        <v>10</v>
      </c>
      <c r="V9" s="228" t="s">
        <v>73</v>
      </c>
      <c r="W9" s="229" t="s">
        <v>90</v>
      </c>
      <c r="X9" s="226" t="s">
        <v>94</v>
      </c>
      <c r="Y9" s="15"/>
      <c r="Z9" s="343"/>
      <c r="AA9" s="343"/>
    </row>
    <row r="10" spans="1:27" s="6" customFormat="1" ht="15" thickBot="1" x14ac:dyDescent="0.35">
      <c r="A10" s="282"/>
      <c r="B10" s="344"/>
      <c r="C10" s="252">
        <v>0</v>
      </c>
      <c r="D10" s="283" t="s">
        <v>97</v>
      </c>
      <c r="E10" s="284"/>
      <c r="F10" s="66"/>
      <c r="G10" s="177"/>
      <c r="H10" s="178" t="s">
        <v>118</v>
      </c>
      <c r="I10" s="179"/>
      <c r="J10" s="180" t="s">
        <v>47</v>
      </c>
      <c r="K10" s="179"/>
      <c r="L10" s="181" t="s">
        <v>321</v>
      </c>
      <c r="M10" s="181" t="s">
        <v>321</v>
      </c>
      <c r="N10" s="179"/>
      <c r="O10" s="182" t="s">
        <v>81</v>
      </c>
      <c r="P10" s="314"/>
      <c r="Q10" s="230"/>
      <c r="R10" s="231"/>
      <c r="S10" s="232"/>
      <c r="T10" s="188"/>
      <c r="U10" s="294" t="s">
        <v>131</v>
      </c>
      <c r="V10" s="30" t="s">
        <v>106</v>
      </c>
      <c r="W10" s="186"/>
      <c r="X10" s="188"/>
      <c r="Y10" s="343"/>
      <c r="Z10" s="343"/>
      <c r="AA10" s="343"/>
    </row>
    <row r="11" spans="1:27" s="6" customFormat="1" ht="15" thickBot="1" x14ac:dyDescent="0.35">
      <c r="A11" s="296" t="s">
        <v>95</v>
      </c>
      <c r="B11" s="297" t="s">
        <v>96</v>
      </c>
      <c r="C11" s="298" t="s">
        <v>4</v>
      </c>
      <c r="D11" s="299" t="s">
        <v>96</v>
      </c>
      <c r="E11" s="300" t="s">
        <v>96</v>
      </c>
      <c r="F11" s="296" t="s">
        <v>95</v>
      </c>
      <c r="G11" s="297" t="s">
        <v>96</v>
      </c>
      <c r="H11" s="298" t="s">
        <v>4</v>
      </c>
      <c r="I11" s="297" t="s">
        <v>4</v>
      </c>
      <c r="J11" s="297" t="s">
        <v>55</v>
      </c>
      <c r="K11" s="297" t="s">
        <v>4</v>
      </c>
      <c r="L11" s="297" t="s">
        <v>4</v>
      </c>
      <c r="M11" s="297" t="s">
        <v>4</v>
      </c>
      <c r="N11" s="452" t="s">
        <v>4</v>
      </c>
      <c r="O11" s="453" t="s">
        <v>95</v>
      </c>
      <c r="P11" s="454" t="s">
        <v>95</v>
      </c>
      <c r="Q11" s="455" t="s">
        <v>96</v>
      </c>
      <c r="R11" s="456" t="s">
        <v>10</v>
      </c>
      <c r="S11" s="457" t="s">
        <v>41</v>
      </c>
      <c r="T11" s="458" t="s">
        <v>98</v>
      </c>
      <c r="U11" s="459" t="s">
        <v>10</v>
      </c>
      <c r="V11" s="460" t="s">
        <v>95</v>
      </c>
      <c r="W11" s="461" t="s">
        <v>41</v>
      </c>
      <c r="X11" s="462" t="s">
        <v>98</v>
      </c>
      <c r="Y11" s="343"/>
      <c r="Z11" s="343"/>
      <c r="AA11" s="343"/>
    </row>
    <row r="12" spans="1:27" s="6" customFormat="1" ht="15" thickBot="1" x14ac:dyDescent="0.35">
      <c r="A12" s="61">
        <f>IF('Leg-1'!F12="","",'Leg-1'!F12)</f>
        <v>4</v>
      </c>
      <c r="B12" s="62" t="str">
        <f>('Leg-1'!G12)</f>
        <v>Tom Carnegie</v>
      </c>
      <c r="C12" s="393">
        <v>0.13194444444444445</v>
      </c>
      <c r="D12" s="62" t="str">
        <f>IF((A12=""),"",VLOOKUP(A12,'Car-Name'!$A$12:$C$44,3))</f>
        <v>509-590-3978</v>
      </c>
      <c r="E12" s="394"/>
      <c r="F12" s="379">
        <v>4</v>
      </c>
      <c r="G12" s="23" t="str">
        <f>IF((F12=""),"",(VLOOKUP(F12,'Car-Name'!$A$12:$B$44,2)))</f>
        <v>Tom Carnegie</v>
      </c>
      <c r="H12" s="382">
        <v>0.14006944444444444</v>
      </c>
      <c r="I12" s="26">
        <f>IF((H12=""),"",(H12-(VLOOKUP(F12,'Leg-2'!$A$12:$C$44,3,FALSE))))</f>
        <v>8.1249999999999933E-3</v>
      </c>
      <c r="J12" s="385"/>
      <c r="K12" s="27" t="str">
        <f>IF((J12="Slow"),(MAX($I$12:$I$44)),"" )</f>
        <v/>
      </c>
      <c r="L12" s="382"/>
      <c r="M12" s="382"/>
      <c r="N12" s="330">
        <f>IF(G12="","",IF((J12="slow"),SUM(K12:M12),(SUM(I12,L12,M12))))</f>
        <v>8.1249999999999933E-3</v>
      </c>
      <c r="O12" s="435">
        <v>10</v>
      </c>
      <c r="P12" s="143">
        <f t="shared" ref="P12:P44" si="0">IF(F12="","",F12)</f>
        <v>4</v>
      </c>
      <c r="Q12" s="322" t="str">
        <f>IF('Car-Name'!A12="","",VLOOKUP(F12,'Car-Name'!$A$12:$B$44,2))</f>
        <v>Tom Carnegie</v>
      </c>
      <c r="R12" s="239">
        <f>IF(N12="",(""),(N12))</f>
        <v>8.1249999999999933E-3</v>
      </c>
      <c r="S12" s="240">
        <f>IF(R12="",(""),(O12/(R12*24)))</f>
        <v>51.282051282051327</v>
      </c>
      <c r="T12" s="241">
        <f t="shared" ref="T12:T44" si="1">IF(R12="","",(RANK(R12,$R$12:$R$44,1)))</f>
        <v>1</v>
      </c>
      <c r="U12" s="239">
        <f>IF(P12="",(""),(R12+(VLOOKUP(P12,'Leg-1'!$F$12:$S$44,13,FALSE))))</f>
        <v>6.7442129629629616E-2</v>
      </c>
      <c r="V12" s="12">
        <f>IF(F12="","",(O12+VLOOKUP('Leg-2'!F12,'Leg-1'!$F$12:$O$44,10,FALSE)))</f>
        <v>85</v>
      </c>
      <c r="W12" s="240">
        <f>IF(P12="","",((O12+(VLOOKUP('Leg-2'!P12,'Leg-1'!$F$12:$S$44,10,FALSE)))/(U12*24)))</f>
        <v>52.514158228934285</v>
      </c>
      <c r="X12" s="241">
        <f>IF(W12="","",(RANK(U12,$U$12:$W$43,1)))</f>
        <v>1</v>
      </c>
      <c r="Y12" s="31"/>
      <c r="Z12" s="343"/>
      <c r="AA12" s="343"/>
    </row>
    <row r="13" spans="1:27" s="6" customFormat="1" ht="15" thickBot="1" x14ac:dyDescent="0.35">
      <c r="A13" s="61">
        <f>IF('Leg-1'!F13="","",'Leg-1'!F13)</f>
        <v>5</v>
      </c>
      <c r="B13" s="62" t="str">
        <f>('Leg-1'!G13)</f>
        <v>Garrett Green</v>
      </c>
      <c r="C13" s="374">
        <v>0.13277777777777777</v>
      </c>
      <c r="D13" s="256" t="str">
        <f>IF((A13=""),"",VLOOKUP(A13,'Car-Name'!$A$12:$C$44,3))</f>
        <v>714-473-6531</v>
      </c>
      <c r="E13" s="377"/>
      <c r="F13" s="380">
        <v>5</v>
      </c>
      <c r="G13" s="24" t="str">
        <f>IF((F13=""),"",(VLOOKUP(F13,'Car-Name'!$A$12:$B$44,2)))</f>
        <v>Garrett Green</v>
      </c>
      <c r="H13" s="383">
        <v>0.14116898148148149</v>
      </c>
      <c r="I13" s="28">
        <f>IF((H13=""),"",(H13-(VLOOKUP(F13,'Leg-2'!$A$12:$C$44,3,FALSE))))</f>
        <v>8.3912037037037202E-3</v>
      </c>
      <c r="J13" s="386"/>
      <c r="K13" s="28" t="str">
        <f>IF((J13="Slow"),(MAX($I$12:$I$44)),"" )</f>
        <v/>
      </c>
      <c r="L13" s="383"/>
      <c r="M13" s="383"/>
      <c r="N13" s="28">
        <f t="shared" ref="N13:N44" si="2">IF(G13="","",IF((J13="slow"),SUM(K13:M13),(SUM(I13,L13,M13))))</f>
        <v>8.3912037037037202E-3</v>
      </c>
      <c r="O13" s="435">
        <v>10</v>
      </c>
      <c r="P13" s="148">
        <f t="shared" si="0"/>
        <v>5</v>
      </c>
      <c r="Q13" s="233" t="str">
        <f>IF('Car-Name'!A13="","",VLOOKUP(F13,'Car-Name'!$A$12:$B$44,2))</f>
        <v>Garrett Green</v>
      </c>
      <c r="R13" s="234">
        <f>IF(N13="",(""),(N13))</f>
        <v>8.3912037037037202E-3</v>
      </c>
      <c r="S13" s="219">
        <f t="shared" ref="S13:S44" si="3">IF(R13="",(""),(O13/(R13*24)))</f>
        <v>49.655172413793004</v>
      </c>
      <c r="T13" s="150">
        <f t="shared" si="1"/>
        <v>5</v>
      </c>
      <c r="U13" s="234">
        <f>IF(P13="",(""),(R13+(VLOOKUP(P13,'Leg-1'!$F$12:$S$44,13,FALSE))))</f>
        <v>7.0000000000000021E-2</v>
      </c>
      <c r="V13" s="8">
        <f>IF(F13="","",(O13+VLOOKUP('Leg-2'!F13,'Leg-1'!$F$12:$O$44,10,FALSE)))</f>
        <v>85</v>
      </c>
      <c r="W13" s="219">
        <f>IF(P13="","",((O13+(VLOOKUP('Leg-2'!P13,'Leg-1'!$F$12:$S$44,10,FALSE)))/(U13*24)))</f>
        <v>50.595238095238074</v>
      </c>
      <c r="X13" s="150">
        <f t="shared" ref="X13:X44" si="4">IF(W13="","",(RANK(U13,$U$12:$W$43,1)))</f>
        <v>5</v>
      </c>
      <c r="Y13" s="343"/>
      <c r="Z13" s="343"/>
      <c r="AA13" s="343"/>
    </row>
    <row r="14" spans="1:27" s="6" customFormat="1" ht="15" thickBot="1" x14ac:dyDescent="0.35">
      <c r="A14" s="61">
        <f>IF('Leg-1'!F14="","",'Leg-1'!F14)</f>
        <v>1</v>
      </c>
      <c r="B14" s="62" t="str">
        <f>('Leg-1'!G14)</f>
        <v>Brandon Langel</v>
      </c>
      <c r="C14" s="374">
        <v>0.13333333333333333</v>
      </c>
      <c r="D14" s="256" t="str">
        <f>IF((A14=""),"",VLOOKUP(A14,'Car-Name'!$A$12:$C$44,3))</f>
        <v>406-390-6676</v>
      </c>
      <c r="E14" s="377"/>
      <c r="F14" s="380">
        <v>1</v>
      </c>
      <c r="G14" s="24" t="str">
        <f>IF((F14=""),"",(VLOOKUP(F14,'Car-Name'!$A$12:$B$44,2)))</f>
        <v>Brandon Langel</v>
      </c>
      <c r="H14" s="383">
        <v>0.14218749999999999</v>
      </c>
      <c r="I14" s="28">
        <f>IF((H14=""),"",(H14-(VLOOKUP(F14,'Leg-2'!$A$12:$C$44,3,FALSE))))</f>
        <v>8.854166666666663E-3</v>
      </c>
      <c r="J14" s="386"/>
      <c r="K14" s="28" t="str">
        <f t="shared" ref="K14:K44" si="5">IF((J14="Slow"),(MAX($I$12:$I$44)),"" )</f>
        <v/>
      </c>
      <c r="L14" s="383"/>
      <c r="M14" s="383"/>
      <c r="N14" s="28">
        <f t="shared" si="2"/>
        <v>8.854166666666663E-3</v>
      </c>
      <c r="O14" s="435">
        <v>10</v>
      </c>
      <c r="P14" s="148">
        <f t="shared" si="0"/>
        <v>1</v>
      </c>
      <c r="Q14" s="233" t="str">
        <f>IF('Car-Name'!A14="","",VLOOKUP(F14,'Car-Name'!$A$12:$B$44,2))</f>
        <v>Brandon Langel</v>
      </c>
      <c r="R14" s="234">
        <f t="shared" ref="R14:R44" si="6">IF(N14="",(""),(N14))</f>
        <v>8.854166666666663E-3</v>
      </c>
      <c r="S14" s="219">
        <f t="shared" si="3"/>
        <v>47.058823529411782</v>
      </c>
      <c r="T14" s="150">
        <f t="shared" si="1"/>
        <v>11</v>
      </c>
      <c r="U14" s="234">
        <f>IF(P14="",(""),(R14+(VLOOKUP(P14,'Leg-1'!$F$12:$S$44,13,FALSE))))</f>
        <v>7.3263888888888878E-2</v>
      </c>
      <c r="V14" s="8">
        <f>IF(F14="","",(O14+VLOOKUP('Leg-2'!F14,'Leg-1'!$F$12:$O$44,10,FALSE)))</f>
        <v>85</v>
      </c>
      <c r="W14" s="219">
        <f>IF(P14="","",((O14+(VLOOKUP('Leg-2'!P14,'Leg-1'!$F$12:$S$44,10,FALSE)))/(U14*24)))</f>
        <v>48.341232227488156</v>
      </c>
      <c r="X14" s="150">
        <f t="shared" si="4"/>
        <v>13</v>
      </c>
      <c r="Y14" s="343"/>
      <c r="Z14" s="343"/>
      <c r="AA14" s="343"/>
    </row>
    <row r="15" spans="1:27" s="6" customFormat="1" ht="15" thickBot="1" x14ac:dyDescent="0.35">
      <c r="A15" s="61">
        <f>IF('Leg-1'!F15="","",'Leg-1'!F15)</f>
        <v>2</v>
      </c>
      <c r="B15" s="62" t="str">
        <f>('Leg-1'!G15)</f>
        <v>Levi Dyckman</v>
      </c>
      <c r="C15" s="374">
        <v>0.13402777777777777</v>
      </c>
      <c r="D15" s="256" t="str">
        <f>IF((A15=""),"",VLOOKUP(A15,'Car-Name'!$A$12:$C$44,3))</f>
        <v>406-679-0215</v>
      </c>
      <c r="E15" s="377"/>
      <c r="F15" s="380">
        <v>2</v>
      </c>
      <c r="G15" s="24" t="str">
        <f>IF((F15=""),"",(VLOOKUP(F15,'Car-Name'!$A$12:$B$44,2)))</f>
        <v>Levi Dyckman</v>
      </c>
      <c r="H15" s="383">
        <v>0.14275462962962962</v>
      </c>
      <c r="I15" s="28">
        <f>IF((H15=""),"",(H15-(VLOOKUP(F15,'Leg-2'!$A$12:$C$44,3,FALSE))))</f>
        <v>8.7268518518518468E-3</v>
      </c>
      <c r="J15" s="386"/>
      <c r="K15" s="28" t="str">
        <f t="shared" si="5"/>
        <v/>
      </c>
      <c r="L15" s="383"/>
      <c r="M15" s="383"/>
      <c r="N15" s="28">
        <f t="shared" si="2"/>
        <v>8.7268518518518468E-3</v>
      </c>
      <c r="O15" s="435">
        <v>10</v>
      </c>
      <c r="P15" s="148">
        <f t="shared" si="0"/>
        <v>2</v>
      </c>
      <c r="Q15" s="233" t="str">
        <f>IF('Car-Name'!A15="","",VLOOKUP(F15,'Car-Name'!$A$12:$B$44,2))</f>
        <v>Levi Dyckman</v>
      </c>
      <c r="R15" s="234">
        <f t="shared" si="6"/>
        <v>8.7268518518518468E-3</v>
      </c>
      <c r="S15" s="219">
        <f t="shared" si="3"/>
        <v>47.745358090185704</v>
      </c>
      <c r="T15" s="150">
        <f t="shared" si="1"/>
        <v>8</v>
      </c>
      <c r="U15" s="234">
        <f>IF(P15="",(""),(R15+(VLOOKUP(P15,'Leg-1'!$F$12:$S$44,13,FALSE))))</f>
        <v>7.3090277777777768E-2</v>
      </c>
      <c r="V15" s="8">
        <f>IF(F15="","",(O15+VLOOKUP('Leg-2'!F15,'Leg-1'!$F$12:$O$44,10,FALSE)))</f>
        <v>85</v>
      </c>
      <c r="W15" s="219">
        <f>IF(P15="","",((O15+(VLOOKUP('Leg-2'!P15,'Leg-1'!$F$12:$S$44,10,FALSE)))/(U15*24)))</f>
        <v>48.456057007125899</v>
      </c>
      <c r="X15" s="150">
        <f t="shared" si="4"/>
        <v>12</v>
      </c>
      <c r="Y15" s="343"/>
      <c r="Z15" s="343"/>
      <c r="AA15" s="343"/>
    </row>
    <row r="16" spans="1:27" s="6" customFormat="1" ht="15" thickBot="1" x14ac:dyDescent="0.35">
      <c r="A16" s="61">
        <f>IF('Leg-1'!F16="","",'Leg-1'!F16)</f>
        <v>6</v>
      </c>
      <c r="B16" s="62" t="str">
        <f>('Leg-1'!G16)</f>
        <v>Janet Cerovski</v>
      </c>
      <c r="C16" s="374">
        <v>0.13472222222222222</v>
      </c>
      <c r="D16" s="256" t="str">
        <f>IF((A16=""),"",VLOOKUP(A16,'Car-Name'!$A$12:$C$44,3))</f>
        <v>406-458-9450</v>
      </c>
      <c r="E16" s="377"/>
      <c r="F16" s="380">
        <v>6</v>
      </c>
      <c r="G16" s="24" t="str">
        <f>IF((F16=""),"",(VLOOKUP(F16,'Car-Name'!$A$12:$B$44,2)))</f>
        <v>Janet Cerovski</v>
      </c>
      <c r="H16" s="383">
        <v>0.14340277777777777</v>
      </c>
      <c r="I16" s="28">
        <f>IF((H16=""),"",(H16-(VLOOKUP(F16,'Leg-2'!$A$12:$C$44,3,FALSE))))</f>
        <v>8.6805555555555525E-3</v>
      </c>
      <c r="J16" s="386"/>
      <c r="K16" s="28" t="str">
        <f t="shared" si="5"/>
        <v/>
      </c>
      <c r="L16" s="383"/>
      <c r="M16" s="383"/>
      <c r="N16" s="28">
        <f t="shared" si="2"/>
        <v>8.6805555555555525E-3</v>
      </c>
      <c r="O16" s="435">
        <v>10</v>
      </c>
      <c r="P16" s="148">
        <f t="shared" si="0"/>
        <v>6</v>
      </c>
      <c r="Q16" s="233" t="str">
        <f>IF('Car-Name'!A16="","",VLOOKUP(F16,'Car-Name'!$A$12:$B$44,2))</f>
        <v>Janet Cerovski</v>
      </c>
      <c r="R16" s="234">
        <f t="shared" si="6"/>
        <v>8.6805555555555525E-3</v>
      </c>
      <c r="S16" s="219">
        <f t="shared" si="3"/>
        <v>48.000000000000014</v>
      </c>
      <c r="T16" s="150">
        <f t="shared" si="1"/>
        <v>7</v>
      </c>
      <c r="U16" s="234">
        <f>IF(P16="",(""),(R16+(VLOOKUP(P16,'Leg-1'!$F$12:$S$44,13,FALSE))))</f>
        <v>7.1354166666666663E-2</v>
      </c>
      <c r="V16" s="8">
        <f>IF(F16="","",(O16+VLOOKUP('Leg-2'!F16,'Leg-1'!$F$12:$O$44,10,FALSE)))</f>
        <v>85</v>
      </c>
      <c r="W16" s="219">
        <f>IF(P16="","",((O16+(VLOOKUP('Leg-2'!P16,'Leg-1'!$F$12:$S$44,10,FALSE)))/(U16*24)))</f>
        <v>49.635036496350367</v>
      </c>
      <c r="X16" s="150">
        <f t="shared" si="4"/>
        <v>9</v>
      </c>
      <c r="Y16" s="343"/>
      <c r="Z16" s="343"/>
      <c r="AA16" s="343"/>
    </row>
    <row r="17" spans="1:27" s="6" customFormat="1" ht="15" thickBot="1" x14ac:dyDescent="0.35">
      <c r="A17" s="61">
        <f>IF('Leg-1'!F17="","",'Leg-1'!F17)</f>
        <v>9</v>
      </c>
      <c r="B17" s="62" t="str">
        <f>('Leg-1'!G17)</f>
        <v>Dan Brown</v>
      </c>
      <c r="C17" s="374">
        <v>0.13541666666666666</v>
      </c>
      <c r="D17" s="256" t="str">
        <f>IF((A17=""),"",VLOOKUP(A17,'Car-Name'!$A$12:$C$44,3))</f>
        <v>319-240-4470</v>
      </c>
      <c r="E17" s="377"/>
      <c r="F17" s="380">
        <v>9</v>
      </c>
      <c r="G17" s="24" t="str">
        <f>IF((F17=""),"",(VLOOKUP(F17,'Car-Name'!$A$12:$B$44,2)))</f>
        <v>Dan Brown</v>
      </c>
      <c r="H17" s="383">
        <v>0.14372685185185186</v>
      </c>
      <c r="I17" s="28">
        <f>IF((H17=""),"",(H17-(VLOOKUP(F17,'Leg-2'!$A$12:$C$44,3,FALSE))))</f>
        <v>8.3101851851851982E-3</v>
      </c>
      <c r="J17" s="386"/>
      <c r="K17" s="28" t="str">
        <f t="shared" si="5"/>
        <v/>
      </c>
      <c r="L17" s="383"/>
      <c r="M17" s="383"/>
      <c r="N17" s="28">
        <f t="shared" si="2"/>
        <v>8.3101851851851982E-3</v>
      </c>
      <c r="O17" s="435">
        <v>10</v>
      </c>
      <c r="P17" s="148">
        <f t="shared" si="0"/>
        <v>9</v>
      </c>
      <c r="Q17" s="233" t="str">
        <f>IF('Car-Name'!A17="","",VLOOKUP(F17,'Car-Name'!$A$12:$B$44,2))</f>
        <v>Dan Brown</v>
      </c>
      <c r="R17" s="234">
        <f t="shared" si="6"/>
        <v>8.3101851851851982E-3</v>
      </c>
      <c r="S17" s="219">
        <f t="shared" si="3"/>
        <v>50.139275766016631</v>
      </c>
      <c r="T17" s="150">
        <f t="shared" si="1"/>
        <v>4</v>
      </c>
      <c r="U17" s="234">
        <f>IF(P17="",(""),(R17+(VLOOKUP(P17,'Leg-1'!$F$12:$S$44,13,FALSE))))</f>
        <v>7.1006944444444456E-2</v>
      </c>
      <c r="V17" s="8">
        <f>IF(F17="","",(O17+VLOOKUP('Leg-2'!F17,'Leg-1'!$F$12:$O$44,10,FALSE)))</f>
        <v>85</v>
      </c>
      <c r="W17" s="219">
        <f>IF(P17="","",((O17+(VLOOKUP('Leg-2'!P17,'Leg-1'!$F$12:$S$44,10,FALSE)))/(U17*24)))</f>
        <v>49.877750611246931</v>
      </c>
      <c r="X17" s="150">
        <f t="shared" si="4"/>
        <v>8</v>
      </c>
      <c r="Y17" s="343"/>
      <c r="Z17" s="343"/>
      <c r="AA17" s="343"/>
    </row>
    <row r="18" spans="1:27" s="6" customFormat="1" ht="15" thickBot="1" x14ac:dyDescent="0.35">
      <c r="A18" s="61">
        <f>IF('Leg-1'!F18="","",'Leg-1'!F18)</f>
        <v>10</v>
      </c>
      <c r="B18" s="62" t="str">
        <f>('Leg-1'!G18)</f>
        <v>Bill Mullins</v>
      </c>
      <c r="C18" s="374">
        <v>0.1361111111111111</v>
      </c>
      <c r="D18" s="256" t="str">
        <f>IF((A18=""),"",VLOOKUP(A18,'Car-Name'!$A$12:$C$44,3))</f>
        <v>509-325-1692</v>
      </c>
      <c r="E18" s="377"/>
      <c r="F18" s="380">
        <v>10</v>
      </c>
      <c r="G18" s="24" t="str">
        <f>IF((F18=""),"",(VLOOKUP(F18,'Car-Name'!$A$12:$B$44,2)))</f>
        <v>Bill Mullins</v>
      </c>
      <c r="H18" s="383">
        <v>0.14430555555555555</v>
      </c>
      <c r="I18" s="28">
        <f>IF((H18=""),"",(H18-(VLOOKUP(F18,'Leg-2'!$A$12:$C$44,3,FALSE))))</f>
        <v>8.1944444444444486E-3</v>
      </c>
      <c r="J18" s="386"/>
      <c r="K18" s="28" t="str">
        <f t="shared" si="5"/>
        <v/>
      </c>
      <c r="L18" s="383"/>
      <c r="M18" s="383"/>
      <c r="N18" s="28">
        <f t="shared" si="2"/>
        <v>8.1944444444444486E-3</v>
      </c>
      <c r="O18" s="435">
        <v>10</v>
      </c>
      <c r="P18" s="148">
        <f t="shared" si="0"/>
        <v>10</v>
      </c>
      <c r="Q18" s="233" t="str">
        <f>IF('Car-Name'!A18="","",VLOOKUP(F18,'Car-Name'!$A$12:$B$44,2))</f>
        <v>Bill Mullins</v>
      </c>
      <c r="R18" s="234">
        <f t="shared" si="6"/>
        <v>8.1944444444444486E-3</v>
      </c>
      <c r="S18" s="219">
        <f t="shared" si="3"/>
        <v>50.847457627118615</v>
      </c>
      <c r="T18" s="150">
        <f t="shared" si="1"/>
        <v>2</v>
      </c>
      <c r="U18" s="234">
        <f>IF(P18="",(""),(R18+(VLOOKUP(P18,'Leg-1'!$F$12:$S$44,13,FALSE))))</f>
        <v>7.0972222222222228E-2</v>
      </c>
      <c r="V18" s="8">
        <f>IF(F18="","",(O18+VLOOKUP('Leg-2'!F18,'Leg-1'!$F$12:$O$44,10,FALSE)))</f>
        <v>85</v>
      </c>
      <c r="W18" s="219">
        <f>IF(P18="","",((O18+(VLOOKUP('Leg-2'!P18,'Leg-1'!$F$12:$S$44,10,FALSE)))/(U18*24)))</f>
        <v>49.902152641878665</v>
      </c>
      <c r="X18" s="150">
        <f t="shared" si="4"/>
        <v>6</v>
      </c>
      <c r="Y18" s="343"/>
      <c r="Z18" s="343"/>
      <c r="AA18" s="343"/>
    </row>
    <row r="19" spans="1:27" s="6" customFormat="1" ht="15" thickBot="1" x14ac:dyDescent="0.35">
      <c r="A19" s="61">
        <f>IF('Leg-1'!F19="","",'Leg-1'!F19)</f>
        <v>8</v>
      </c>
      <c r="B19" s="62" t="str">
        <f>('Leg-1'!G19)</f>
        <v>Mike Stormo</v>
      </c>
      <c r="C19" s="374">
        <v>0.13680555555555554</v>
      </c>
      <c r="D19" s="256" t="str">
        <f>IF((A19=""),"",VLOOKUP(A19,'Car-Name'!$A$12:$C$44,3))</f>
        <v>509-721-0752</v>
      </c>
      <c r="E19" s="377"/>
      <c r="F19" s="380">
        <v>8</v>
      </c>
      <c r="G19" s="24" t="str">
        <f>IF((F19=""),"",(VLOOKUP(F19,'Car-Name'!$A$12:$B$44,2)))</f>
        <v>Mike Stormo</v>
      </c>
      <c r="H19" s="383">
        <v>0.14530092592592592</v>
      </c>
      <c r="I19" s="28">
        <f>IF((H19=""),"",(H19-(VLOOKUP(F19,'Leg-2'!$A$12:$C$44,3,FALSE))))</f>
        <v>8.4953703703703753E-3</v>
      </c>
      <c r="J19" s="386"/>
      <c r="K19" s="28" t="str">
        <f t="shared" si="5"/>
        <v/>
      </c>
      <c r="L19" s="383"/>
      <c r="M19" s="383"/>
      <c r="N19" s="28">
        <f t="shared" si="2"/>
        <v>8.4953703703703753E-3</v>
      </c>
      <c r="O19" s="435">
        <v>10</v>
      </c>
      <c r="P19" s="148">
        <f t="shared" si="0"/>
        <v>8</v>
      </c>
      <c r="Q19" s="233" t="str">
        <f>IF('Car-Name'!A19="","",VLOOKUP(F19,'Car-Name'!$A$12:$B$44,2))</f>
        <v>Mike Stormo</v>
      </c>
      <c r="R19" s="234">
        <f t="shared" si="6"/>
        <v>8.4953703703703753E-3</v>
      </c>
      <c r="S19" s="219">
        <f t="shared" si="3"/>
        <v>49.046321525885531</v>
      </c>
      <c r="T19" s="150">
        <f t="shared" si="1"/>
        <v>6</v>
      </c>
      <c r="U19" s="234">
        <f>IF(P19="",(""),(R19+(VLOOKUP(P19,'Leg-1'!$F$12:$S$44,13,FALSE))))</f>
        <v>7.2743055555555561E-2</v>
      </c>
      <c r="V19" s="8">
        <f>IF(F19="","",(O19+VLOOKUP('Leg-2'!F19,'Leg-1'!$F$12:$O$44,10,FALSE)))</f>
        <v>85</v>
      </c>
      <c r="W19" s="219">
        <f>IF(P19="","",((O19+(VLOOKUP('Leg-2'!P19,'Leg-1'!$F$12:$S$44,10,FALSE)))/(U19*24)))</f>
        <v>48.687350835322192</v>
      </c>
      <c r="X19" s="150">
        <f t="shared" si="4"/>
        <v>11</v>
      </c>
      <c r="Y19" s="343"/>
      <c r="Z19" s="343"/>
      <c r="AA19" s="343"/>
    </row>
    <row r="20" spans="1:27" s="6" customFormat="1" ht="15" thickBot="1" x14ac:dyDescent="0.35">
      <c r="A20" s="61">
        <f>IF('Leg-1'!F20="","",'Leg-1'!F20)</f>
        <v>11</v>
      </c>
      <c r="B20" s="62" t="str">
        <f>('Leg-1'!G20)</f>
        <v>Erica Cerovski</v>
      </c>
      <c r="C20" s="374">
        <v>0.13749999999999998</v>
      </c>
      <c r="D20" s="256" t="str">
        <f>IF((A20=""),"",VLOOKUP(A20,'Car-Name'!$A$12:$C$44,3))</f>
        <v>406-461-1390</v>
      </c>
      <c r="E20" s="377"/>
      <c r="F20" s="380">
        <v>11</v>
      </c>
      <c r="G20" s="24" t="str">
        <f>IF((F20=""),"",(VLOOKUP(F20,'Car-Name'!$A$12:$B$44,2)))</f>
        <v>Erica Cerovski</v>
      </c>
      <c r="H20" s="383">
        <v>0.14622685185185186</v>
      </c>
      <c r="I20" s="28">
        <f>IF((H20=""),"",(H20-(VLOOKUP(F20,'Leg-2'!$A$12:$C$44,3,FALSE))))</f>
        <v>8.7268518518518745E-3</v>
      </c>
      <c r="J20" s="386"/>
      <c r="K20" s="28" t="str">
        <f t="shared" si="5"/>
        <v/>
      </c>
      <c r="L20" s="383"/>
      <c r="M20" s="383"/>
      <c r="N20" s="28">
        <f t="shared" si="2"/>
        <v>8.7268518518518745E-3</v>
      </c>
      <c r="O20" s="435">
        <v>10</v>
      </c>
      <c r="P20" s="148">
        <f t="shared" si="0"/>
        <v>11</v>
      </c>
      <c r="Q20" s="233" t="str">
        <f>IF('Car-Name'!A20="","",VLOOKUP(F20,'Car-Name'!$A$12:$B$44,2))</f>
        <v>Erica Cerovski</v>
      </c>
      <c r="R20" s="234">
        <f t="shared" si="6"/>
        <v>8.7268518518518745E-3</v>
      </c>
      <c r="S20" s="219">
        <f t="shared" si="3"/>
        <v>47.745358090185555</v>
      </c>
      <c r="T20" s="150">
        <f t="shared" si="1"/>
        <v>9</v>
      </c>
      <c r="U20" s="234">
        <f>IF(P20="",(""),(R20+(VLOOKUP(P20,'Leg-1'!$F$12:$S$44,13,FALSE))))</f>
        <v>7.0983796296296323E-2</v>
      </c>
      <c r="V20" s="8">
        <f>IF(F20="","",(O20+VLOOKUP('Leg-2'!F20,'Leg-1'!$F$12:$O$44,10,FALSE)))</f>
        <v>85</v>
      </c>
      <c r="W20" s="219">
        <f>IF(P20="","",((O20+(VLOOKUP('Leg-2'!P20,'Leg-1'!$F$12:$S$44,10,FALSE)))/(U20*24)))</f>
        <v>49.894015979129279</v>
      </c>
      <c r="X20" s="150">
        <f t="shared" si="4"/>
        <v>7</v>
      </c>
      <c r="Y20" s="343"/>
      <c r="Z20" s="343"/>
      <c r="AA20" s="343"/>
    </row>
    <row r="21" spans="1:27" s="6" customFormat="1" ht="15" thickBot="1" x14ac:dyDescent="0.35">
      <c r="A21" s="61">
        <f>IF('Leg-1'!F21="","",'Leg-1'!F21)</f>
        <v>16</v>
      </c>
      <c r="B21" s="62" t="str">
        <f>('Leg-1'!G21)</f>
        <v>Jillian Robison</v>
      </c>
      <c r="C21" s="374">
        <v>0.13819444444444443</v>
      </c>
      <c r="D21" s="256" t="str">
        <f>IF((A21=""),"",VLOOKUP(A21,'Car-Name'!$A$12:$C$44,3))</f>
        <v>509-701-0983</v>
      </c>
      <c r="E21" s="377"/>
      <c r="F21" s="380">
        <v>17</v>
      </c>
      <c r="G21" s="24" t="str">
        <f>IF((F21=""),"",(VLOOKUP(F21,'Car-Name'!$A$12:$B$44,2)))</f>
        <v>Mike Robison</v>
      </c>
      <c r="H21" s="383">
        <v>0.14712962962962964</v>
      </c>
      <c r="I21" s="28">
        <f>IF((H21=""),"",(H21-(VLOOKUP(F21,'Leg-2'!$A$12:$C$44,3,FALSE))))</f>
        <v>8.2407407407407429E-3</v>
      </c>
      <c r="J21" s="386"/>
      <c r="K21" s="28" t="str">
        <f t="shared" si="5"/>
        <v/>
      </c>
      <c r="L21" s="383"/>
      <c r="M21" s="383"/>
      <c r="N21" s="28">
        <f t="shared" si="2"/>
        <v>8.2407407407407429E-3</v>
      </c>
      <c r="O21" s="435">
        <v>10</v>
      </c>
      <c r="P21" s="148">
        <f t="shared" si="0"/>
        <v>17</v>
      </c>
      <c r="Q21" s="233" t="str">
        <f>IF('Car-Name'!A21="","",VLOOKUP(F21,'Car-Name'!$A$12:$B$44,2))</f>
        <v>Mike Robison</v>
      </c>
      <c r="R21" s="234">
        <f t="shared" si="6"/>
        <v>8.2407407407407429E-3</v>
      </c>
      <c r="S21" s="219">
        <f t="shared" si="3"/>
        <v>50.561797752808978</v>
      </c>
      <c r="T21" s="150">
        <f t="shared" si="1"/>
        <v>3</v>
      </c>
      <c r="U21" s="234">
        <f>IF(P21="",(""),(R21+(VLOOKUP(P21,'Leg-1'!$F$12:$S$44,13,FALSE))))</f>
        <v>6.9560185185185197E-2</v>
      </c>
      <c r="V21" s="8">
        <f>IF(F21="","",(O21+VLOOKUP('Leg-2'!F21,'Leg-1'!$F$12:$O$44,10,FALSE)))</f>
        <v>85</v>
      </c>
      <c r="W21" s="219">
        <f>IF(P21="","",((O21+(VLOOKUP('Leg-2'!P21,'Leg-1'!$F$12:$S$44,10,FALSE)))/(U21*24)))</f>
        <v>50.91514143094841</v>
      </c>
      <c r="X21" s="150">
        <f t="shared" si="4"/>
        <v>4</v>
      </c>
      <c r="Y21" s="343"/>
      <c r="Z21" s="343"/>
      <c r="AA21" s="343"/>
    </row>
    <row r="22" spans="1:27" s="6" customFormat="1" ht="15" thickBot="1" x14ac:dyDescent="0.35">
      <c r="A22" s="61">
        <f>IF('Leg-1'!F22="","",'Leg-1'!F22)</f>
        <v>17</v>
      </c>
      <c r="B22" s="62" t="str">
        <f>('Leg-1'!G22)</f>
        <v>Mike Robison</v>
      </c>
      <c r="C22" s="374">
        <v>0.1388888888888889</v>
      </c>
      <c r="D22" s="256" t="str">
        <f>IF((A22=""),"",VLOOKUP(A22,'Car-Name'!$A$12:$C$44,3))</f>
        <v>509-844-5900</v>
      </c>
      <c r="E22" s="377"/>
      <c r="F22" s="380">
        <v>16</v>
      </c>
      <c r="G22" s="24" t="str">
        <f>IF((F22=""),"",(VLOOKUP(F22,'Car-Name'!$A$12:$B$44,2)))</f>
        <v>Jillian Robison</v>
      </c>
      <c r="H22" s="383">
        <v>0.14715277777777777</v>
      </c>
      <c r="I22" s="28">
        <f>IF((H22=""),"",(H22-(VLOOKUP(F22,'Leg-2'!$A$12:$C$44,3,FALSE))))</f>
        <v>8.9583333333333459E-3</v>
      </c>
      <c r="J22" s="386"/>
      <c r="K22" s="28" t="str">
        <f t="shared" si="5"/>
        <v/>
      </c>
      <c r="L22" s="383"/>
      <c r="M22" s="383"/>
      <c r="N22" s="28">
        <f t="shared" si="2"/>
        <v>8.9583333333333459E-3</v>
      </c>
      <c r="O22" s="435">
        <v>10</v>
      </c>
      <c r="P22" s="148">
        <f t="shared" si="0"/>
        <v>16</v>
      </c>
      <c r="Q22" s="233" t="str">
        <f>IF('Car-Name'!A22="","",VLOOKUP(F22,'Car-Name'!$A$12:$B$44,2))</f>
        <v>Jillian Robison</v>
      </c>
      <c r="R22" s="234">
        <f t="shared" si="6"/>
        <v>8.9583333333333459E-3</v>
      </c>
      <c r="S22" s="219">
        <f t="shared" si="3"/>
        <v>46.511627906976678</v>
      </c>
      <c r="T22" s="150">
        <f t="shared" si="1"/>
        <v>13</v>
      </c>
      <c r="U22" s="234">
        <f>IF(P22="",(""),(R22+(VLOOKUP(P22,'Leg-1'!$F$12:$S$44,13,FALSE))))</f>
        <v>6.8460648148148159E-2</v>
      </c>
      <c r="V22" s="8">
        <f>IF(F22="","",(O22+VLOOKUP('Leg-2'!F22,'Leg-1'!$F$12:$O$44,10,FALSE)))</f>
        <v>85</v>
      </c>
      <c r="W22" s="219">
        <f>IF(P22="","",((O22+(VLOOKUP('Leg-2'!P22,'Leg-1'!$F$12:$S$44,10,FALSE)))/(U22*24)))</f>
        <v>51.732882502113263</v>
      </c>
      <c r="X22" s="150">
        <f t="shared" si="4"/>
        <v>2</v>
      </c>
      <c r="Y22" s="343"/>
      <c r="Z22" s="343"/>
      <c r="AA22" s="343"/>
    </row>
    <row r="23" spans="1:27" s="6" customFormat="1" ht="15" thickBot="1" x14ac:dyDescent="0.35">
      <c r="A23" s="61">
        <f>IF('Leg-1'!F23="","",'Leg-1'!F23)</f>
        <v>20</v>
      </c>
      <c r="B23" s="62" t="str">
        <f>('Leg-1'!G23)</f>
        <v>Tony Cerovski</v>
      </c>
      <c r="C23" s="374">
        <v>0.13958333333333334</v>
      </c>
      <c r="D23" s="256" t="str">
        <f>IF((A23=""),"",VLOOKUP(A23,'Car-Name'!$A$12:$C$44,3))</f>
        <v>406-461-1389</v>
      </c>
      <c r="E23" s="377"/>
      <c r="F23" s="380">
        <v>20</v>
      </c>
      <c r="G23" s="24" t="str">
        <f>IF((F23=""),"",(VLOOKUP(F23,'Car-Name'!$A$12:$B$44,2)))</f>
        <v>Tony Cerovski</v>
      </c>
      <c r="H23" s="383">
        <v>0.14859953703703704</v>
      </c>
      <c r="I23" s="28">
        <f>IF((H23=""),"",(H23-(VLOOKUP(F23,'Leg-2'!$A$12:$C$44,3,FALSE))))</f>
        <v>9.0162037037037068E-3</v>
      </c>
      <c r="J23" s="386"/>
      <c r="K23" s="28" t="str">
        <f t="shared" si="5"/>
        <v/>
      </c>
      <c r="L23" s="383"/>
      <c r="M23" s="383"/>
      <c r="N23" s="28">
        <f t="shared" si="2"/>
        <v>9.0162037037037068E-3</v>
      </c>
      <c r="O23" s="435">
        <v>10</v>
      </c>
      <c r="P23" s="148">
        <f t="shared" si="0"/>
        <v>20</v>
      </c>
      <c r="Q23" s="233" t="str">
        <f>IF('Car-Name'!A23="","",VLOOKUP(F23,'Car-Name'!$A$12:$B$44,2))</f>
        <v>Tony Cerovski</v>
      </c>
      <c r="R23" s="234">
        <f t="shared" si="6"/>
        <v>9.0162037037037068E-3</v>
      </c>
      <c r="S23" s="219">
        <f t="shared" si="3"/>
        <v>46.213093709884454</v>
      </c>
      <c r="T23" s="150">
        <f t="shared" si="1"/>
        <v>14</v>
      </c>
      <c r="U23" s="234">
        <f>IF(P23="",(""),(R23+(VLOOKUP(P23,'Leg-1'!$F$12:$S$44,13,FALSE))))</f>
        <v>6.863425925925927E-2</v>
      </c>
      <c r="V23" s="8">
        <f>IF(F23="","",(O23+VLOOKUP('Leg-2'!F23,'Leg-1'!$F$12:$O$44,10,FALSE)))</f>
        <v>85</v>
      </c>
      <c r="W23" s="219">
        <f>IF(P23="","",((O23+(VLOOKUP('Leg-2'!P23,'Leg-1'!$F$12:$S$44,10,FALSE)))/(U23*24)))</f>
        <v>51.60202360876896</v>
      </c>
      <c r="X23" s="150">
        <f t="shared" si="4"/>
        <v>3</v>
      </c>
      <c r="Y23" s="343"/>
      <c r="Z23" s="343"/>
      <c r="AA23" s="343"/>
    </row>
    <row r="24" spans="1:27" s="6" customFormat="1" ht="15" thickBot="1" x14ac:dyDescent="0.35">
      <c r="A24" s="61">
        <f>IF('Leg-1'!F24="","",'Leg-1'!F24)</f>
        <v>15</v>
      </c>
      <c r="B24" s="62" t="str">
        <f>('Leg-1'!G24)</f>
        <v>Rick Bonebright</v>
      </c>
      <c r="C24" s="374">
        <v>0.14027777777777778</v>
      </c>
      <c r="D24" s="256" t="str">
        <f>IF((A24=""),"",VLOOKUP(A24,'Car-Name'!$A$12:$C$44,3))</f>
        <v>406-240-9662</v>
      </c>
      <c r="E24" s="377"/>
      <c r="F24" s="380">
        <v>15</v>
      </c>
      <c r="G24" s="24" t="str">
        <f>IF((F24=""),"",(VLOOKUP(F24,'Car-Name'!$A$12:$B$44,2)))</f>
        <v>Rick Bonebright</v>
      </c>
      <c r="H24" s="383">
        <v>0.14903935185185185</v>
      </c>
      <c r="I24" s="28">
        <f>IF((H24=""),"",(H24-(VLOOKUP(F24,'Leg-2'!$A$12:$C$44,3,FALSE))))</f>
        <v>8.7615740740740744E-3</v>
      </c>
      <c r="J24" s="386"/>
      <c r="K24" s="28" t="str">
        <f t="shared" si="5"/>
        <v/>
      </c>
      <c r="L24" s="383"/>
      <c r="M24" s="383"/>
      <c r="N24" s="28">
        <f t="shared" si="2"/>
        <v>8.7615740740740744E-3</v>
      </c>
      <c r="O24" s="435">
        <v>10</v>
      </c>
      <c r="P24" s="148">
        <f t="shared" si="0"/>
        <v>15</v>
      </c>
      <c r="Q24" s="233" t="str">
        <f>IF('Car-Name'!A24="","",VLOOKUP(F24,'Car-Name'!$A$12:$B$44,2))</f>
        <v>Rick Bonebright</v>
      </c>
      <c r="R24" s="234">
        <f t="shared" si="6"/>
        <v>8.7615740740740744E-3</v>
      </c>
      <c r="S24" s="219">
        <f t="shared" si="3"/>
        <v>47.556142668428002</v>
      </c>
      <c r="T24" s="150">
        <f t="shared" si="1"/>
        <v>10</v>
      </c>
      <c r="U24" s="234">
        <f>IF(P24="",(""),(R24+(VLOOKUP(P24,'Leg-1'!$F$12:$S$44,13,FALSE))))</f>
        <v>7.273148148148148E-2</v>
      </c>
      <c r="V24" s="8">
        <f>IF(F24="","",(O24+VLOOKUP('Leg-2'!F24,'Leg-1'!$F$12:$O$44,10,FALSE)))</f>
        <v>85</v>
      </c>
      <c r="W24" s="219">
        <f>IF(P24="","",((O24+(VLOOKUP('Leg-2'!P24,'Leg-1'!$F$12:$S$44,10,FALSE)))/(U24*24)))</f>
        <v>48.6950986632718</v>
      </c>
      <c r="X24" s="150">
        <f t="shared" si="4"/>
        <v>10</v>
      </c>
      <c r="Y24" s="343"/>
      <c r="Z24" s="343"/>
      <c r="AA24" s="343"/>
    </row>
    <row r="25" spans="1:27" s="6" customFormat="1" ht="15" thickBot="1" x14ac:dyDescent="0.35">
      <c r="A25" s="61">
        <f>IF('Leg-1'!F25="","",'Leg-1'!F25)</f>
        <v>12</v>
      </c>
      <c r="B25" s="62" t="str">
        <f>('Leg-1'!G25)</f>
        <v>Sonny Bishop</v>
      </c>
      <c r="C25" s="374">
        <v>0.14097222222222222</v>
      </c>
      <c r="D25" s="256" t="str">
        <f>IF((A25=""),"",VLOOKUP(A25,'Car-Name'!$A$12:$C$44,3))</f>
        <v>714-305-6474</v>
      </c>
      <c r="E25" s="377"/>
      <c r="F25" s="380">
        <v>12</v>
      </c>
      <c r="G25" s="24" t="str">
        <f>IF((F25=""),"",(VLOOKUP(F25,'Car-Name'!$A$12:$B$44,2)))</f>
        <v>Sonny Bishop</v>
      </c>
      <c r="H25" s="383">
        <v>0.14984953703703704</v>
      </c>
      <c r="I25" s="28">
        <f>IF((H25=""),"",(H25-(VLOOKUP(F25,'Leg-2'!$A$12:$C$44,3,FALSE))))</f>
        <v>8.877314814814824E-3</v>
      </c>
      <c r="J25" s="386"/>
      <c r="K25" s="28" t="str">
        <f t="shared" si="5"/>
        <v/>
      </c>
      <c r="L25" s="383"/>
      <c r="M25" s="383"/>
      <c r="N25" s="28">
        <f t="shared" si="2"/>
        <v>8.877314814814824E-3</v>
      </c>
      <c r="O25" s="435">
        <v>10</v>
      </c>
      <c r="P25" s="148">
        <f t="shared" si="0"/>
        <v>12</v>
      </c>
      <c r="Q25" s="233" t="str">
        <f>IF('Car-Name'!A25="","",VLOOKUP(F25,'Car-Name'!$A$12:$B$44,2))</f>
        <v>Sonny Bishop</v>
      </c>
      <c r="R25" s="234">
        <f t="shared" si="6"/>
        <v>8.877314814814824E-3</v>
      </c>
      <c r="S25" s="219">
        <f t="shared" si="3"/>
        <v>46.936114732724853</v>
      </c>
      <c r="T25" s="150">
        <f t="shared" si="1"/>
        <v>12</v>
      </c>
      <c r="U25" s="234">
        <f>IF(P25="",(""),(R25+(VLOOKUP(P25,'Leg-1'!$F$12:$S$44,13,FALSE))))</f>
        <v>7.6458333333333323E-2</v>
      </c>
      <c r="V25" s="8">
        <f>IF(F25="","",(O25+VLOOKUP('Leg-2'!F25,'Leg-1'!$F$12:$O$44,10,FALSE)))</f>
        <v>85</v>
      </c>
      <c r="W25" s="219">
        <f>IF(P25="","",((O25+(VLOOKUP('Leg-2'!P25,'Leg-1'!$F$12:$S$44,10,FALSE)))/(U25*24)))</f>
        <v>46.321525885558593</v>
      </c>
      <c r="X25" s="150">
        <f t="shared" si="4"/>
        <v>14</v>
      </c>
      <c r="Y25" s="343"/>
      <c r="Z25" s="343"/>
      <c r="AA25" s="343"/>
    </row>
    <row r="26" spans="1:27" s="6" customFormat="1" ht="15" thickBot="1" x14ac:dyDescent="0.35">
      <c r="A26" s="61">
        <f>IF('Leg-1'!F26="","",'Leg-1'!F26)</f>
        <v>3</v>
      </c>
      <c r="B26" s="62" t="str">
        <f>('Leg-1'!G26)</f>
        <v>Mike Cuffe</v>
      </c>
      <c r="C26" s="374">
        <v>0.14174768518518518</v>
      </c>
      <c r="D26" s="256" t="str">
        <f>IF((A26=""),"",VLOOKUP(A26,'Car-Name'!$A$12:$C$44,3))</f>
        <v>406-293-1247</v>
      </c>
      <c r="E26" s="377"/>
      <c r="F26" s="380">
        <v>3</v>
      </c>
      <c r="G26" s="24" t="str">
        <f>IF((F26=""),"",(VLOOKUP(F26,'Car-Name'!$A$12:$B$44,2)))</f>
        <v>Mike Cuffe</v>
      </c>
      <c r="H26" s="383">
        <v>0.15096064814814816</v>
      </c>
      <c r="I26" s="28">
        <f>IF((H26=""),"",(H26-(VLOOKUP(F26,'Leg-2'!$A$12:$C$44,3,FALSE))))</f>
        <v>9.2129629629629783E-3</v>
      </c>
      <c r="J26" s="386"/>
      <c r="K26" s="28" t="str">
        <f t="shared" si="5"/>
        <v/>
      </c>
      <c r="L26" s="383"/>
      <c r="M26" s="383"/>
      <c r="N26" s="28">
        <f t="shared" si="2"/>
        <v>9.2129629629629783E-3</v>
      </c>
      <c r="O26" s="435">
        <v>10</v>
      </c>
      <c r="P26" s="148">
        <f t="shared" si="0"/>
        <v>3</v>
      </c>
      <c r="Q26" s="233" t="str">
        <f>IF('Car-Name'!A26="","",VLOOKUP(F26,'Car-Name'!$A$12:$B$44,2))</f>
        <v>Mike Cuffe</v>
      </c>
      <c r="R26" s="234">
        <f t="shared" si="6"/>
        <v>9.2129629629629783E-3</v>
      </c>
      <c r="S26" s="219">
        <f t="shared" si="3"/>
        <v>45.226130653266253</v>
      </c>
      <c r="T26" s="150">
        <f t="shared" si="1"/>
        <v>15</v>
      </c>
      <c r="U26" s="234">
        <f>IF(P26="",(""),(R26+(VLOOKUP(P26,'Leg-1'!$F$12:$S$44,13,FALSE))))</f>
        <v>8.5972222222222242E-2</v>
      </c>
      <c r="V26" s="8">
        <f>IF(F26="","",(O26+VLOOKUP('Leg-2'!F26,'Leg-1'!$F$12:$O$44,10,FALSE)))</f>
        <v>85</v>
      </c>
      <c r="W26" s="219">
        <f>IF(P26="","",((O26+(VLOOKUP('Leg-2'!P26,'Leg-1'!$F$12:$S$44,10,FALSE)))/(U26*24)))</f>
        <v>41.195476575121148</v>
      </c>
      <c r="X26" s="150">
        <f t="shared" si="4"/>
        <v>17</v>
      </c>
      <c r="Y26" s="343"/>
      <c r="Z26" s="343"/>
      <c r="AA26" s="343"/>
    </row>
    <row r="27" spans="1:27" s="6" customFormat="1" ht="15" thickBot="1" x14ac:dyDescent="0.35">
      <c r="A27" s="61">
        <f>IF('Leg-1'!F27="","",'Leg-1'!F27)</f>
        <v>13</v>
      </c>
      <c r="B27" s="62" t="str">
        <f>('Leg-1'!G27)</f>
        <v>Ralph Brevik</v>
      </c>
      <c r="C27" s="374">
        <v>0.1423611111111111</v>
      </c>
      <c r="D27" s="256" t="str">
        <f>IF((A27=""),"",VLOOKUP(A27,'Car-Name'!$A$12:$C$44,3))</f>
        <v>509-435-1895</v>
      </c>
      <c r="E27" s="377"/>
      <c r="F27" s="380">
        <v>13</v>
      </c>
      <c r="G27" s="24" t="str">
        <f>IF((F27=""),"",(VLOOKUP(F27,'Car-Name'!$A$12:$B$44,2)))</f>
        <v>Ralph Brevik</v>
      </c>
      <c r="H27" s="383">
        <v>0.15163194444444444</v>
      </c>
      <c r="I27" s="28">
        <f>IF((H27=""),"",(H27-(VLOOKUP(F27,'Leg-2'!$A$12:$C$44,3,FALSE))))</f>
        <v>9.2708333333333393E-3</v>
      </c>
      <c r="J27" s="386"/>
      <c r="K27" s="28" t="str">
        <f t="shared" si="5"/>
        <v/>
      </c>
      <c r="L27" s="383"/>
      <c r="M27" s="383"/>
      <c r="N27" s="28">
        <f t="shared" si="2"/>
        <v>9.2708333333333393E-3</v>
      </c>
      <c r="O27" s="435">
        <v>10</v>
      </c>
      <c r="P27" s="148">
        <f t="shared" si="0"/>
        <v>13</v>
      </c>
      <c r="Q27" s="233" t="str">
        <f>IF('Car-Name'!A27="","",VLOOKUP(F27,'Car-Name'!$A$12:$B$44,2))</f>
        <v>Ralph Brevik</v>
      </c>
      <c r="R27" s="234">
        <f t="shared" si="6"/>
        <v>9.2708333333333393E-3</v>
      </c>
      <c r="S27" s="219">
        <f t="shared" si="3"/>
        <v>44.943820224719076</v>
      </c>
      <c r="T27" s="150">
        <f t="shared" si="1"/>
        <v>16</v>
      </c>
      <c r="U27" s="234">
        <f>IF(P27="",(""),(R27+(VLOOKUP(P27,'Leg-1'!$F$12:$S$44,13,FALSE))))</f>
        <v>8.0196759259259259E-2</v>
      </c>
      <c r="V27" s="8">
        <f>IF(F27="","",(O27+VLOOKUP('Leg-2'!F27,'Leg-1'!$F$12:$O$44,10,FALSE)))</f>
        <v>85</v>
      </c>
      <c r="W27" s="219">
        <f>IF(P27="","",((O27+(VLOOKUP('Leg-2'!P27,'Leg-1'!$F$12:$S$44,10,FALSE)))/(U27*24)))</f>
        <v>44.162216770096698</v>
      </c>
      <c r="X27" s="150">
        <f t="shared" si="4"/>
        <v>16</v>
      </c>
      <c r="Y27" s="343"/>
      <c r="Z27" s="343"/>
      <c r="AA27" s="343"/>
    </row>
    <row r="28" spans="1:27" s="6" customFormat="1" ht="15" thickBot="1" x14ac:dyDescent="0.35">
      <c r="A28" s="61">
        <f>IF('Leg-1'!F28="","",'Leg-1'!F28)</f>
        <v>19</v>
      </c>
      <c r="B28" s="62" t="str">
        <f>('Leg-1'!G28)</f>
        <v>Rick Carnegie</v>
      </c>
      <c r="C28" s="374">
        <v>0.14305555555555557</v>
      </c>
      <c r="D28" s="256" t="str">
        <f>IF((A28=""),"",VLOOKUP(A28,'Car-Name'!$A$12:$C$44,3))</f>
        <v>509-590-9224</v>
      </c>
      <c r="E28" s="377"/>
      <c r="F28" s="380">
        <v>19</v>
      </c>
      <c r="G28" s="24" t="str">
        <f>IF((F28=""),"",(VLOOKUP(F28,'Car-Name'!$A$12:$B$44,2)))</f>
        <v>Rick Carnegie</v>
      </c>
      <c r="H28" s="383">
        <v>0.15251157407407409</v>
      </c>
      <c r="I28" s="28">
        <f>IF((H28=""),"",(H28-(VLOOKUP(F28,'Leg-2'!$A$12:$C$44,3,FALSE))))</f>
        <v>9.4560185185185164E-3</v>
      </c>
      <c r="J28" s="386"/>
      <c r="K28" s="28" t="str">
        <f t="shared" si="5"/>
        <v/>
      </c>
      <c r="L28" s="383"/>
      <c r="M28" s="383"/>
      <c r="N28" s="28">
        <f t="shared" si="2"/>
        <v>9.4560185185185164E-3</v>
      </c>
      <c r="O28" s="435">
        <v>10</v>
      </c>
      <c r="P28" s="148">
        <f t="shared" si="0"/>
        <v>19</v>
      </c>
      <c r="Q28" s="233" t="str">
        <f>IF('Car-Name'!A28="","",VLOOKUP(F28,'Car-Name'!$A$12:$B$44,2))</f>
        <v>Rick Carnegie</v>
      </c>
      <c r="R28" s="234">
        <f t="shared" si="6"/>
        <v>9.4560185185185164E-3</v>
      </c>
      <c r="S28" s="219">
        <f t="shared" si="3"/>
        <v>44.063647490820081</v>
      </c>
      <c r="T28" s="150">
        <f t="shared" si="1"/>
        <v>17</v>
      </c>
      <c r="U28" s="234">
        <f>IF(P28="",(""),(R28+(VLOOKUP(P28,'Leg-1'!$F$12:$S$44,13,FALSE))))</f>
        <v>7.9664351851851847E-2</v>
      </c>
      <c r="V28" s="8">
        <f>IF(F28="","",(O28+VLOOKUP('Leg-2'!F28,'Leg-1'!$F$12:$O$44,10,FALSE)))</f>
        <v>85</v>
      </c>
      <c r="W28" s="219">
        <f>IF(P28="","",((O28+(VLOOKUP('Leg-2'!P28,'Leg-1'!$F$12:$S$44,10,FALSE)))/(U28*24)))</f>
        <v>44.457358709864884</v>
      </c>
      <c r="X28" s="150">
        <f t="shared" si="4"/>
        <v>15</v>
      </c>
      <c r="Y28" s="343"/>
      <c r="Z28" s="343"/>
      <c r="AA28" s="343"/>
    </row>
    <row r="29" spans="1:27" s="6" customFormat="1" x14ac:dyDescent="0.3">
      <c r="A29" s="61">
        <f>IF('Leg-1'!F29="","",'Leg-1'!F29)</f>
        <v>18</v>
      </c>
      <c r="B29" s="62" t="str">
        <f>('Leg-1'!G29)</f>
        <v>Bill Comer</v>
      </c>
      <c r="C29" s="374">
        <v>0.1439236111111111</v>
      </c>
      <c r="D29" s="256" t="str">
        <f>IF((A29=""),"",VLOOKUP(A29,'Car-Name'!$A$12:$C$44,3))</f>
        <v>630-896-2111</v>
      </c>
      <c r="E29" s="377"/>
      <c r="F29" s="380">
        <v>18</v>
      </c>
      <c r="G29" s="24" t="str">
        <f>IF((F29=""),"",(VLOOKUP(F29,'Car-Name'!$A$12:$B$44,2)))</f>
        <v>Bill Comer</v>
      </c>
      <c r="H29" s="383">
        <v>0.15388888888888888</v>
      </c>
      <c r="I29" s="28">
        <f>IF((H29=""),"",(H29-(VLOOKUP(F29,'Leg-2'!$A$12:$C$44,3,FALSE))))</f>
        <v>9.9652777777777812E-3</v>
      </c>
      <c r="J29" s="386"/>
      <c r="K29" s="28" t="str">
        <f t="shared" si="5"/>
        <v/>
      </c>
      <c r="L29" s="383"/>
      <c r="M29" s="383"/>
      <c r="N29" s="28">
        <f t="shared" si="2"/>
        <v>9.9652777777777812E-3</v>
      </c>
      <c r="O29" s="435">
        <v>10</v>
      </c>
      <c r="P29" s="148">
        <f t="shared" si="0"/>
        <v>18</v>
      </c>
      <c r="Q29" s="233" t="str">
        <f>IF('Car-Name'!A29="","",VLOOKUP(F29,'Car-Name'!$A$12:$B$44,2))</f>
        <v>Bill Comer</v>
      </c>
      <c r="R29" s="234">
        <f t="shared" si="6"/>
        <v>9.9652777777777812E-3</v>
      </c>
      <c r="S29" s="219">
        <f t="shared" si="3"/>
        <v>41.811846689895454</v>
      </c>
      <c r="T29" s="150">
        <f t="shared" si="1"/>
        <v>18</v>
      </c>
      <c r="U29" s="234">
        <f>IF(P29="",(""),(R29+(VLOOKUP(P29,'Leg-1'!$F$12:$S$44,13,FALSE))))</f>
        <v>8.909722222222223E-2</v>
      </c>
      <c r="V29" s="8">
        <f>IF(F29="","",(O29+VLOOKUP('Leg-2'!F29,'Leg-1'!$F$12:$O$44,10,FALSE)))</f>
        <v>85</v>
      </c>
      <c r="W29" s="219">
        <f>IF(P29="","",((O29+(VLOOKUP('Leg-2'!P29,'Leg-1'!$F$12:$S$44,10,FALSE)))/(U29*24)))</f>
        <v>39.750584567420105</v>
      </c>
      <c r="X29" s="150">
        <f t="shared" si="4"/>
        <v>18</v>
      </c>
      <c r="Y29" s="343"/>
      <c r="Z29" s="343"/>
      <c r="AA29" s="343"/>
    </row>
    <row r="30" spans="1:27" s="6" customFormat="1" x14ac:dyDescent="0.3">
      <c r="A30" s="61">
        <f>IF('Leg-1'!F30="","",'Leg-1'!F30)</f>
        <v>7</v>
      </c>
      <c r="B30" s="62" t="str">
        <f>('Leg-1'!G30)</f>
        <v>Myron Richardson</v>
      </c>
      <c r="C30" s="374"/>
      <c r="D30" s="256" t="str">
        <f>IF((A30=""),"",VLOOKUP(A30,'Car-Name'!$A$12:$C$44,3))</f>
        <v>208-773-9259</v>
      </c>
      <c r="E30" s="377"/>
      <c r="F30" s="380">
        <v>14</v>
      </c>
      <c r="G30" s="24" t="str">
        <f>IF((F30=""),"",(VLOOKUP(F30,'Car-Name'!$A$12:$B$44,2)))</f>
        <v>Nan Robison</v>
      </c>
      <c r="H30" s="383"/>
      <c r="I30" s="28" t="str">
        <f>IF((H30=""),"",(H30-(VLOOKUP(F30,'Leg-2'!$A$12:$C$44,3,FALSE))))</f>
        <v/>
      </c>
      <c r="J30" s="386" t="s">
        <v>351</v>
      </c>
      <c r="K30" s="28">
        <f t="shared" si="5"/>
        <v>9.9652777777777812E-3</v>
      </c>
      <c r="L30" s="383"/>
      <c r="M30" s="383"/>
      <c r="N30" s="28">
        <f t="shared" si="2"/>
        <v>9.9652777777777812E-3</v>
      </c>
      <c r="O30" s="436">
        <v>0</v>
      </c>
      <c r="P30" s="148">
        <f t="shared" si="0"/>
        <v>14</v>
      </c>
      <c r="Q30" s="233" t="str">
        <f>IF('Car-Name'!A30="","",VLOOKUP(F30,'Car-Name'!$A$12:$B$44,2))</f>
        <v>Nan Robison</v>
      </c>
      <c r="R30" s="234">
        <f t="shared" si="6"/>
        <v>9.9652777777777812E-3</v>
      </c>
      <c r="S30" s="219">
        <f t="shared" si="3"/>
        <v>0</v>
      </c>
      <c r="T30" s="150">
        <f t="shared" si="1"/>
        <v>18</v>
      </c>
      <c r="U30" s="234">
        <f>IF(P30="",(""),(R30+(VLOOKUP(P30,'Leg-1'!$F$12:$S$44,13,FALSE))))</f>
        <v>8.909722222222223E-2</v>
      </c>
      <c r="V30" s="8">
        <f>IF(F30="","",(O30+VLOOKUP('Leg-2'!F30,'Leg-1'!$F$12:$O$44,10,FALSE)))</f>
        <v>6</v>
      </c>
      <c r="W30" s="219">
        <f>IF(P30="","",((O30+(VLOOKUP('Leg-2'!P30,'Leg-1'!$F$12:$S$44,10,FALSE)))/(U30*24)))</f>
        <v>2.805923616523772</v>
      </c>
      <c r="X30" s="150">
        <f t="shared" si="4"/>
        <v>18</v>
      </c>
      <c r="Y30" s="343"/>
      <c r="Z30" s="343"/>
      <c r="AA30" s="343"/>
    </row>
    <row r="31" spans="1:27" s="6" customFormat="1" x14ac:dyDescent="0.3">
      <c r="A31" s="61">
        <f>IF('Leg-1'!F31="","",'Leg-1'!F31)</f>
        <v>14</v>
      </c>
      <c r="B31" s="62" t="str">
        <f>('Leg-1'!G31)</f>
        <v>Nan Robison</v>
      </c>
      <c r="C31" s="374"/>
      <c r="D31" s="256" t="str">
        <f>IF((A31=""),"",VLOOKUP(A31,'Car-Name'!$A$12:$C$44,3))</f>
        <v>509-701-4359</v>
      </c>
      <c r="E31" s="377"/>
      <c r="F31" s="380">
        <v>7</v>
      </c>
      <c r="G31" s="24" t="str">
        <f>IF((F31=""),"",(VLOOKUP(F31,'Car-Name'!$A$12:$B$44,2)))</f>
        <v>Myron Richardson</v>
      </c>
      <c r="H31" s="383"/>
      <c r="I31" s="28" t="str">
        <f>IF((H31=""),"",(H31-(VLOOKUP(F31,'Leg-2'!$A$12:$C$44,3,FALSE))))</f>
        <v/>
      </c>
      <c r="J31" s="386" t="s">
        <v>351</v>
      </c>
      <c r="K31" s="28">
        <f t="shared" si="5"/>
        <v>9.9652777777777812E-3</v>
      </c>
      <c r="L31" s="383"/>
      <c r="M31" s="383"/>
      <c r="N31" s="28">
        <f t="shared" si="2"/>
        <v>9.9652777777777812E-3</v>
      </c>
      <c r="O31" s="436">
        <v>0</v>
      </c>
      <c r="P31" s="148">
        <f t="shared" si="0"/>
        <v>7</v>
      </c>
      <c r="Q31" s="233" t="str">
        <f>IF('Car-Name'!A31="","",VLOOKUP(F31,'Car-Name'!$A$12:$B$44,2))</f>
        <v>Myron Richardson</v>
      </c>
      <c r="R31" s="234">
        <f t="shared" si="6"/>
        <v>9.9652777777777812E-3</v>
      </c>
      <c r="S31" s="219">
        <f t="shared" si="3"/>
        <v>0</v>
      </c>
      <c r="T31" s="150">
        <f t="shared" si="1"/>
        <v>18</v>
      </c>
      <c r="U31" s="234">
        <f>IF(P31="",(""),(R31+(VLOOKUP(P31,'Leg-1'!$F$12:$S$44,13,FALSE))))</f>
        <v>8.909722222222223E-2</v>
      </c>
      <c r="V31" s="8">
        <f>IF(F31="","",(O31+VLOOKUP('Leg-2'!F31,'Leg-1'!$F$12:$O$44,10,FALSE)))</f>
        <v>74</v>
      </c>
      <c r="W31" s="219">
        <f>IF(P31="","",((O31+(VLOOKUP('Leg-2'!P31,'Leg-1'!$F$12:$S$44,10,FALSE)))/(U31*24)))</f>
        <v>34.606391270459852</v>
      </c>
      <c r="X31" s="150">
        <f t="shared" si="4"/>
        <v>18</v>
      </c>
      <c r="Y31" s="343"/>
      <c r="Z31" s="343"/>
      <c r="AA31" s="343"/>
    </row>
    <row r="32" spans="1:27" s="6" customFormat="1" x14ac:dyDescent="0.3">
      <c r="A32" s="61" t="str">
        <f>IF('Leg-1'!F32="","",'Leg-1'!F32)</f>
        <v/>
      </c>
      <c r="B32" s="62" t="str">
        <f>('Leg-1'!G32)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IF((H32=""),"",(H32-(VLOOKUP(F32,'Leg-2'!$A$12:$C$44,3,FALSE))))</f>
        <v/>
      </c>
      <c r="J32" s="386"/>
      <c r="K32" s="28" t="str">
        <f t="shared" si="5"/>
        <v/>
      </c>
      <c r="L32" s="383"/>
      <c r="M32" s="383"/>
      <c r="N32" s="28" t="str">
        <f t="shared" si="2"/>
        <v/>
      </c>
      <c r="O32" s="436"/>
      <c r="P32" s="148" t="str">
        <f t="shared" si="0"/>
        <v/>
      </c>
      <c r="Q32" s="233" t="e">
        <f>IF('Car-Name'!A32="","",VLOOKUP(F32,'Car-Name'!$A$12:$B$44,2))</f>
        <v>#N/A</v>
      </c>
      <c r="R32" s="234" t="str">
        <f t="shared" si="6"/>
        <v/>
      </c>
      <c r="S32" s="219" t="str">
        <f t="shared" si="3"/>
        <v/>
      </c>
      <c r="T32" s="150" t="str">
        <f t="shared" si="1"/>
        <v/>
      </c>
      <c r="U32" s="234" t="str">
        <f>IF(P32="",(""),(R32+(VLOOKUP(P32,'Leg-1'!$F$12:$S$44,13,FALSE))))</f>
        <v/>
      </c>
      <c r="V32" s="8" t="str">
        <f>IF(F32="","",(O32+VLOOKUP('Leg-2'!F32,'Leg-1'!$F$12:$O$44,10,FALSE)))</f>
        <v/>
      </c>
      <c r="W32" s="219" t="str">
        <f>IF(P32="","",((O32+(VLOOKUP('Leg-2'!P32,'Leg-1'!$F$12:$S$44,10,FALSE)))/(U32*24)))</f>
        <v/>
      </c>
      <c r="X32" s="150" t="str">
        <f t="shared" si="4"/>
        <v/>
      </c>
      <c r="Y32" s="343"/>
      <c r="Z32" s="343"/>
      <c r="AA32" s="343"/>
    </row>
    <row r="33" spans="1:27" s="6" customFormat="1" x14ac:dyDescent="0.3">
      <c r="A33" s="61" t="str">
        <f>IF('Leg-1'!F33="","",'Leg-1'!F33)</f>
        <v/>
      </c>
      <c r="B33" s="62" t="str">
        <f>('Leg-1'!G33)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IF((H33=""),"",(H33-(VLOOKUP(F33,'Leg-2'!$A$12:$C$44,3,FALSE))))</f>
        <v/>
      </c>
      <c r="J33" s="386"/>
      <c r="K33" s="28" t="str">
        <f t="shared" si="5"/>
        <v/>
      </c>
      <c r="L33" s="383"/>
      <c r="M33" s="383"/>
      <c r="N33" s="28" t="str">
        <f t="shared" si="2"/>
        <v/>
      </c>
      <c r="O33" s="436"/>
      <c r="P33" s="148" t="str">
        <f t="shared" si="0"/>
        <v/>
      </c>
      <c r="Q33" s="233" t="e">
        <f>IF('Car-Name'!A33="","",VLOOKUP(F33,'Car-Name'!$A$12:$B$44,2))</f>
        <v>#N/A</v>
      </c>
      <c r="R33" s="234" t="str">
        <f t="shared" si="6"/>
        <v/>
      </c>
      <c r="S33" s="219" t="str">
        <f t="shared" si="3"/>
        <v/>
      </c>
      <c r="T33" s="150" t="str">
        <f t="shared" si="1"/>
        <v/>
      </c>
      <c r="U33" s="234" t="str">
        <f>IF(P33="",(""),(R33+(VLOOKUP(P33,'Leg-1'!$F$12:$S$44,13,FALSE))))</f>
        <v/>
      </c>
      <c r="V33" s="8" t="str">
        <f>IF(F33="","",(O33+VLOOKUP('Leg-2'!F33,'Leg-1'!$F$12:$O$44,10,FALSE)))</f>
        <v/>
      </c>
      <c r="W33" s="219" t="str">
        <f>IF(P33="","",((O33+(VLOOKUP('Leg-2'!P33,'Leg-1'!$F$12:$S$44,10,FALSE)))/(U33*24)))</f>
        <v/>
      </c>
      <c r="X33" s="150" t="str">
        <f t="shared" si="4"/>
        <v/>
      </c>
      <c r="Y33" s="343"/>
      <c r="Z33" s="343"/>
      <c r="AA33" s="343"/>
    </row>
    <row r="34" spans="1:27" s="6" customFormat="1" x14ac:dyDescent="0.3">
      <c r="A34" s="61" t="str">
        <f>IF('Leg-1'!F34="","",'Leg-1'!F34)</f>
        <v/>
      </c>
      <c r="B34" s="62" t="str">
        <f>('Leg-1'!G34)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IF((H34=""),"",(H34-(VLOOKUP(F34,'Leg-2'!$A$12:$C$44,3,FALSE))))</f>
        <v/>
      </c>
      <c r="J34" s="386"/>
      <c r="K34" s="28" t="str">
        <f t="shared" si="5"/>
        <v/>
      </c>
      <c r="L34" s="383"/>
      <c r="M34" s="383"/>
      <c r="N34" s="28" t="str">
        <f t="shared" si="2"/>
        <v/>
      </c>
      <c r="O34" s="436"/>
      <c r="P34" s="148" t="str">
        <f t="shared" si="0"/>
        <v/>
      </c>
      <c r="Q34" s="233" t="e">
        <f>IF('Car-Name'!A34="","",VLOOKUP(F34,'Car-Name'!$A$12:$B$44,2))</f>
        <v>#N/A</v>
      </c>
      <c r="R34" s="234" t="str">
        <f t="shared" si="6"/>
        <v/>
      </c>
      <c r="S34" s="219" t="str">
        <f t="shared" si="3"/>
        <v/>
      </c>
      <c r="T34" s="150" t="str">
        <f t="shared" si="1"/>
        <v/>
      </c>
      <c r="U34" s="234" t="str">
        <f>IF(P34="",(""),(R34+(VLOOKUP(P34,'Leg-1'!$F$12:$S$44,13,FALSE))))</f>
        <v/>
      </c>
      <c r="V34" s="8" t="str">
        <f>IF(F34="","",(O34+VLOOKUP('Leg-2'!F34,'Leg-1'!$F$12:$O$44,10,FALSE)))</f>
        <v/>
      </c>
      <c r="W34" s="219" t="str">
        <f>IF(P34="","",((O34+(VLOOKUP('Leg-2'!P34,'Leg-1'!$F$12:$S$44,10,FALSE)))/(U34*24)))</f>
        <v/>
      </c>
      <c r="X34" s="150" t="str">
        <f t="shared" si="4"/>
        <v/>
      </c>
      <c r="Y34" s="343"/>
      <c r="Z34" s="343"/>
      <c r="AA34" s="343"/>
    </row>
    <row r="35" spans="1:27" s="6" customFormat="1" x14ac:dyDescent="0.3">
      <c r="A35" s="61" t="str">
        <f>IF('Leg-1'!F35="","",'Leg-1'!F35)</f>
        <v/>
      </c>
      <c r="B35" s="62" t="str">
        <f>('Leg-1'!G35)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IF((H35=""),"",(H35-(VLOOKUP(F35,'Leg-2'!$A$12:$C$44,3,FALSE))))</f>
        <v/>
      </c>
      <c r="J35" s="386"/>
      <c r="K35" s="28" t="str">
        <f t="shared" si="5"/>
        <v/>
      </c>
      <c r="L35" s="383"/>
      <c r="M35" s="383"/>
      <c r="N35" s="28" t="str">
        <f t="shared" si="2"/>
        <v/>
      </c>
      <c r="O35" s="436"/>
      <c r="P35" s="148" t="str">
        <f t="shared" si="0"/>
        <v/>
      </c>
      <c r="Q35" s="233" t="str">
        <f>IF('Car-Name'!A35="","",VLOOKUP(F35,'Car-Name'!$A$12:$B$44,2))</f>
        <v/>
      </c>
      <c r="R35" s="234" t="str">
        <f t="shared" si="6"/>
        <v/>
      </c>
      <c r="S35" s="219" t="str">
        <f t="shared" si="3"/>
        <v/>
      </c>
      <c r="T35" s="150" t="str">
        <f t="shared" si="1"/>
        <v/>
      </c>
      <c r="U35" s="234" t="str">
        <f>IF(P35="",(""),(R35+(VLOOKUP(P35,'Leg-1'!$F$12:$S$44,13,FALSE))))</f>
        <v/>
      </c>
      <c r="V35" s="8" t="str">
        <f>IF(F35="","",(O35+VLOOKUP('Leg-2'!F35,'Leg-1'!$F$12:$O$44,10,FALSE)))</f>
        <v/>
      </c>
      <c r="W35" s="219" t="str">
        <f>IF(P35="","",((O35+(VLOOKUP('Leg-2'!P35,'Leg-1'!$F$12:$S$44,10,FALSE)))/(U35*24)))</f>
        <v/>
      </c>
      <c r="X35" s="150" t="str">
        <f t="shared" si="4"/>
        <v/>
      </c>
      <c r="Y35" s="343"/>
      <c r="Z35" s="343"/>
      <c r="AA35" s="343"/>
    </row>
    <row r="36" spans="1:27" s="6" customFormat="1" x14ac:dyDescent="0.3">
      <c r="A36" s="61" t="str">
        <f>IF('Leg-1'!F36="","",'Leg-1'!F36)</f>
        <v/>
      </c>
      <c r="B36" s="62" t="str">
        <f>('Leg-1'!G36)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IF((H36=""),"",(H36-(VLOOKUP(F36,'Leg-2'!$A$12:$C$44,3,FALSE))))</f>
        <v/>
      </c>
      <c r="J36" s="386"/>
      <c r="K36" s="28" t="str">
        <f t="shared" si="5"/>
        <v/>
      </c>
      <c r="L36" s="383"/>
      <c r="M36" s="383"/>
      <c r="N36" s="28" t="str">
        <f t="shared" si="2"/>
        <v/>
      </c>
      <c r="O36" s="436"/>
      <c r="P36" s="148" t="str">
        <f t="shared" si="0"/>
        <v/>
      </c>
      <c r="Q36" s="233" t="str">
        <f>IF('Car-Name'!A36="","",VLOOKUP(F36,'Car-Name'!$A$12:$B$44,2))</f>
        <v/>
      </c>
      <c r="R36" s="234" t="str">
        <f t="shared" si="6"/>
        <v/>
      </c>
      <c r="S36" s="219" t="str">
        <f t="shared" si="3"/>
        <v/>
      </c>
      <c r="T36" s="150" t="str">
        <f t="shared" si="1"/>
        <v/>
      </c>
      <c r="U36" s="234" t="str">
        <f>IF(P36="",(""),(R36+(VLOOKUP(P36,'Leg-1'!$F$12:$S$44,13,FALSE))))</f>
        <v/>
      </c>
      <c r="V36" s="8" t="str">
        <f>IF(F36="","",(O36+VLOOKUP('Leg-2'!F36,'Leg-1'!$F$12:$O$44,10,FALSE)))</f>
        <v/>
      </c>
      <c r="W36" s="219" t="str">
        <f>IF(P36="","",((O36+(VLOOKUP('Leg-2'!P36,'Leg-1'!$F$12:$S$44,10,FALSE)))/(U36*24)))</f>
        <v/>
      </c>
      <c r="X36" s="150" t="str">
        <f t="shared" si="4"/>
        <v/>
      </c>
      <c r="Y36" s="343"/>
      <c r="Z36" s="343"/>
      <c r="AA36" s="343"/>
    </row>
    <row r="37" spans="1:27" s="6" customFormat="1" x14ac:dyDescent="0.3">
      <c r="A37" s="61" t="str">
        <f>IF('Leg-1'!F37="","",'Leg-1'!F37)</f>
        <v/>
      </c>
      <c r="B37" s="62" t="str">
        <f>('Leg-1'!G37)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IF((H37=""),"",(H37-(VLOOKUP(F37,'Leg-2'!$A$12:$C$44,3,FALSE))))</f>
        <v/>
      </c>
      <c r="J37" s="386"/>
      <c r="K37" s="28" t="str">
        <f t="shared" si="5"/>
        <v/>
      </c>
      <c r="L37" s="383"/>
      <c r="M37" s="383"/>
      <c r="N37" s="28" t="str">
        <f t="shared" si="2"/>
        <v/>
      </c>
      <c r="O37" s="436"/>
      <c r="P37" s="148" t="str">
        <f t="shared" si="0"/>
        <v/>
      </c>
      <c r="Q37" s="233" t="str">
        <f>IF('Car-Name'!A37="","",VLOOKUP(F37,'Car-Name'!$A$12:$B$44,2))</f>
        <v/>
      </c>
      <c r="R37" s="234" t="str">
        <f t="shared" si="6"/>
        <v/>
      </c>
      <c r="S37" s="219" t="str">
        <f t="shared" si="3"/>
        <v/>
      </c>
      <c r="T37" s="150" t="str">
        <f t="shared" si="1"/>
        <v/>
      </c>
      <c r="U37" s="234" t="str">
        <f>IF(P37="",(""),(R37+(VLOOKUP(P37,'Leg-1'!$F$12:$S$44,13,FALSE))))</f>
        <v/>
      </c>
      <c r="V37" s="8" t="str">
        <f>IF(F37="","",(O37+VLOOKUP('Leg-2'!F37,'Leg-1'!$F$12:$O$44,10,FALSE)))</f>
        <v/>
      </c>
      <c r="W37" s="219" t="str">
        <f>IF(P37="","",((O37+(VLOOKUP('Leg-2'!P37,'Leg-1'!$F$12:$S$44,10,FALSE)))/(U37*24)))</f>
        <v/>
      </c>
      <c r="X37" s="150" t="str">
        <f t="shared" si="4"/>
        <v/>
      </c>
      <c r="Y37" s="343"/>
      <c r="Z37" s="343"/>
      <c r="AA37" s="343"/>
    </row>
    <row r="38" spans="1:27" s="6" customFormat="1" x14ac:dyDescent="0.3">
      <c r="A38" s="61" t="str">
        <f>IF('Leg-1'!F38="","",'Leg-1'!F38)</f>
        <v/>
      </c>
      <c r="B38" s="62" t="str">
        <f>('Leg-1'!G38)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IF((H38=""),"",(H38-(VLOOKUP(F38,'Leg-2'!$A$12:$C$44,3,FALSE))))</f>
        <v/>
      </c>
      <c r="J38" s="386"/>
      <c r="K38" s="28" t="str">
        <f t="shared" si="5"/>
        <v/>
      </c>
      <c r="L38" s="383"/>
      <c r="M38" s="383"/>
      <c r="N38" s="28" t="str">
        <f t="shared" si="2"/>
        <v/>
      </c>
      <c r="O38" s="436"/>
      <c r="P38" s="148" t="str">
        <f t="shared" si="0"/>
        <v/>
      </c>
      <c r="Q38" s="233" t="str">
        <f>IF('Car-Name'!A38="","",VLOOKUP(F38,'Car-Name'!$A$12:$B$44,2))</f>
        <v/>
      </c>
      <c r="R38" s="234" t="str">
        <f t="shared" si="6"/>
        <v/>
      </c>
      <c r="S38" s="219" t="str">
        <f t="shared" si="3"/>
        <v/>
      </c>
      <c r="T38" s="150" t="str">
        <f t="shared" si="1"/>
        <v/>
      </c>
      <c r="U38" s="234" t="str">
        <f>IF(P38="",(""),(R38+(VLOOKUP(P38,'Leg-1'!$F$12:$S$44,13,FALSE))))</f>
        <v/>
      </c>
      <c r="V38" s="8" t="str">
        <f>IF(F38="","",(O38+VLOOKUP('Leg-2'!F38,'Leg-1'!$F$12:$O$44,10,FALSE)))</f>
        <v/>
      </c>
      <c r="W38" s="219" t="str">
        <f>IF(P38="","",((O38+(VLOOKUP('Leg-2'!P38,'Leg-1'!$F$12:$S$44,10,FALSE)))/(U38*24)))</f>
        <v/>
      </c>
      <c r="X38" s="150" t="str">
        <f t="shared" si="4"/>
        <v/>
      </c>
      <c r="Y38" s="343"/>
      <c r="Z38" s="343"/>
      <c r="AA38" s="343"/>
    </row>
    <row r="39" spans="1:27" s="6" customFormat="1" x14ac:dyDescent="0.3">
      <c r="A39" s="61" t="str">
        <f>IF('Leg-1'!F39="","",'Leg-1'!F39)</f>
        <v/>
      </c>
      <c r="B39" s="62" t="str">
        <f>('Leg-1'!G39)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IF((H39=""),"",(H39-(VLOOKUP(F39,'Leg-2'!$A$12:$C$44,3,FALSE))))</f>
        <v/>
      </c>
      <c r="J39" s="386"/>
      <c r="K39" s="28" t="str">
        <f t="shared" si="5"/>
        <v/>
      </c>
      <c r="L39" s="383"/>
      <c r="M39" s="383"/>
      <c r="N39" s="28" t="str">
        <f t="shared" si="2"/>
        <v/>
      </c>
      <c r="O39" s="436"/>
      <c r="P39" s="148" t="str">
        <f t="shared" si="0"/>
        <v/>
      </c>
      <c r="Q39" s="233" t="str">
        <f>IF('Car-Name'!A39="","",VLOOKUP(F39,'Car-Name'!$A$12:$B$44,2))</f>
        <v/>
      </c>
      <c r="R39" s="234" t="str">
        <f t="shared" si="6"/>
        <v/>
      </c>
      <c r="S39" s="219" t="str">
        <f t="shared" si="3"/>
        <v/>
      </c>
      <c r="T39" s="150" t="str">
        <f t="shared" si="1"/>
        <v/>
      </c>
      <c r="U39" s="234" t="str">
        <f>IF(P39="",(""),(R39+(VLOOKUP(P39,'Leg-1'!$F$12:$S$44,13,FALSE))))</f>
        <v/>
      </c>
      <c r="V39" s="8" t="str">
        <f>IF(F39="","",(O39+VLOOKUP('Leg-2'!F39,'Leg-1'!$F$12:$O$44,10,FALSE)))</f>
        <v/>
      </c>
      <c r="W39" s="219" t="str">
        <f>IF(P39="","",((O39+(VLOOKUP('Leg-2'!P39,'Leg-1'!$F$12:$S$44,10,FALSE)))/(U39*24)))</f>
        <v/>
      </c>
      <c r="X39" s="150" t="str">
        <f t="shared" si="4"/>
        <v/>
      </c>
      <c r="Y39" s="343"/>
      <c r="Z39" s="343"/>
      <c r="AA39" s="343"/>
    </row>
    <row r="40" spans="1:27" s="6" customFormat="1" x14ac:dyDescent="0.3">
      <c r="A40" s="61" t="str">
        <f>IF('Leg-1'!F40="","",'Leg-1'!F40)</f>
        <v/>
      </c>
      <c r="B40" s="62" t="str">
        <f>('Leg-1'!G40)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IF((H40=""),"",(H40-(VLOOKUP(F40,'Leg-2'!$A$12:$C$44,3,FALSE))))</f>
        <v/>
      </c>
      <c r="J40" s="386"/>
      <c r="K40" s="28" t="str">
        <f t="shared" si="5"/>
        <v/>
      </c>
      <c r="L40" s="383"/>
      <c r="M40" s="383"/>
      <c r="N40" s="28" t="str">
        <f t="shared" si="2"/>
        <v/>
      </c>
      <c r="O40" s="436"/>
      <c r="P40" s="148" t="str">
        <f t="shared" si="0"/>
        <v/>
      </c>
      <c r="Q40" s="233" t="str">
        <f>IF('Car-Name'!A40="","",VLOOKUP(F40,'Car-Name'!$A$12:$B$44,2))</f>
        <v/>
      </c>
      <c r="R40" s="234" t="str">
        <f t="shared" si="6"/>
        <v/>
      </c>
      <c r="S40" s="219" t="str">
        <f t="shared" si="3"/>
        <v/>
      </c>
      <c r="T40" s="150" t="str">
        <f t="shared" si="1"/>
        <v/>
      </c>
      <c r="U40" s="234" t="str">
        <f>IF(P40="",(""),(R40+(VLOOKUP(P40,'Leg-1'!$F$12:$S$44,13,FALSE))))</f>
        <v/>
      </c>
      <c r="V40" s="8" t="str">
        <f>IF(F40="","",(O40+VLOOKUP('Leg-2'!F40,'Leg-1'!$F$12:$O$44,10,FALSE)))</f>
        <v/>
      </c>
      <c r="W40" s="219" t="str">
        <f>IF(P40="","",((O40+(VLOOKUP('Leg-2'!P40,'Leg-1'!$F$12:$S$44,10,FALSE)))/(U40*24)))</f>
        <v/>
      </c>
      <c r="X40" s="150" t="str">
        <f t="shared" si="4"/>
        <v/>
      </c>
      <c r="Y40" s="343"/>
      <c r="Z40" s="343"/>
      <c r="AA40" s="343"/>
    </row>
    <row r="41" spans="1:27" s="6" customFormat="1" x14ac:dyDescent="0.3">
      <c r="A41" s="61" t="str">
        <f>IF('Leg-1'!F41="","",'Leg-1'!F41)</f>
        <v/>
      </c>
      <c r="B41" s="62" t="str">
        <f>('Leg-1'!G41)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IF((H41=""),"",(H41-(VLOOKUP(F41,'Leg-2'!$A$12:$C$44,3,FALSE))))</f>
        <v/>
      </c>
      <c r="J41" s="386"/>
      <c r="K41" s="28" t="str">
        <f t="shared" si="5"/>
        <v/>
      </c>
      <c r="L41" s="383"/>
      <c r="M41" s="383"/>
      <c r="N41" s="28" t="str">
        <f t="shared" si="2"/>
        <v/>
      </c>
      <c r="O41" s="436"/>
      <c r="P41" s="148" t="str">
        <f t="shared" si="0"/>
        <v/>
      </c>
      <c r="Q41" s="233" t="str">
        <f>IF('Car-Name'!A41="","",VLOOKUP(F41,'Car-Name'!$A$12:$B$44,2))</f>
        <v/>
      </c>
      <c r="R41" s="234" t="str">
        <f t="shared" si="6"/>
        <v/>
      </c>
      <c r="S41" s="219" t="str">
        <f t="shared" si="3"/>
        <v/>
      </c>
      <c r="T41" s="150" t="str">
        <f t="shared" si="1"/>
        <v/>
      </c>
      <c r="U41" s="234" t="str">
        <f>IF(P41="",(""),(R41+(VLOOKUP(P41,'Leg-1'!$F$12:$S$44,13,FALSE))))</f>
        <v/>
      </c>
      <c r="V41" s="8" t="str">
        <f>IF(F41="","",(O41+VLOOKUP('Leg-2'!F41,'Leg-1'!$F$12:$O$44,10,FALSE)))</f>
        <v/>
      </c>
      <c r="W41" s="219" t="str">
        <f>IF(P41="","",((O41+(VLOOKUP('Leg-2'!P41,'Leg-1'!$F$12:$S$44,10,FALSE)))/(U41*24)))</f>
        <v/>
      </c>
      <c r="X41" s="150" t="str">
        <f t="shared" si="4"/>
        <v/>
      </c>
      <c r="Y41" s="343"/>
      <c r="Z41" s="343"/>
      <c r="AA41" s="343"/>
    </row>
    <row r="42" spans="1:27" s="6" customFormat="1" x14ac:dyDescent="0.3">
      <c r="A42" s="61" t="str">
        <f>IF('Leg-1'!F42="","",'Leg-1'!F42)</f>
        <v/>
      </c>
      <c r="B42" s="62" t="str">
        <f>('Leg-1'!G42)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IF((H42=""),"",(H42-(VLOOKUP(F42,'Leg-2'!$A$12:$C$44,3,FALSE))))</f>
        <v/>
      </c>
      <c r="J42" s="386"/>
      <c r="K42" s="28" t="str">
        <f t="shared" si="5"/>
        <v/>
      </c>
      <c r="L42" s="383"/>
      <c r="M42" s="383"/>
      <c r="N42" s="28" t="str">
        <f t="shared" si="2"/>
        <v/>
      </c>
      <c r="O42" s="436"/>
      <c r="P42" s="148" t="str">
        <f t="shared" si="0"/>
        <v/>
      </c>
      <c r="Q42" s="233" t="str">
        <f>IF('Car-Name'!A42="","",VLOOKUP(F42,'Car-Name'!$A$12:$B$44,2))</f>
        <v/>
      </c>
      <c r="R42" s="234" t="str">
        <f t="shared" si="6"/>
        <v/>
      </c>
      <c r="S42" s="219" t="str">
        <f t="shared" si="3"/>
        <v/>
      </c>
      <c r="T42" s="150" t="str">
        <f t="shared" si="1"/>
        <v/>
      </c>
      <c r="U42" s="234" t="str">
        <f>IF(P42="",(""),(R42+(VLOOKUP(P42,'Leg-1'!$F$12:$S$44,13,FALSE))))</f>
        <v/>
      </c>
      <c r="V42" s="8" t="str">
        <f>IF(F42="","",(O42+VLOOKUP('Leg-2'!F42,'Leg-1'!$F$12:$O$44,10,FALSE)))</f>
        <v/>
      </c>
      <c r="W42" s="219" t="str">
        <f>IF(P42="","",((O42+(VLOOKUP('Leg-2'!P42,'Leg-1'!$F$12:$S$44,10,FALSE)))/(U42*24)))</f>
        <v/>
      </c>
      <c r="X42" s="150" t="str">
        <f t="shared" si="4"/>
        <v/>
      </c>
      <c r="Y42" s="343"/>
      <c r="Z42" s="343"/>
      <c r="AA42" s="343"/>
    </row>
    <row r="43" spans="1:27" s="6" customFormat="1" x14ac:dyDescent="0.3">
      <c r="A43" s="61" t="str">
        <f>IF('Leg-1'!F43="","",'Leg-1'!F43)</f>
        <v/>
      </c>
      <c r="B43" s="62" t="str">
        <f>('Leg-1'!G43)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IF((H43=""),"",(H43-(VLOOKUP(F43,'Leg-2'!$A$12:$C$44,3,FALSE))))</f>
        <v/>
      </c>
      <c r="J43" s="386"/>
      <c r="K43" s="28" t="str">
        <f t="shared" si="5"/>
        <v/>
      </c>
      <c r="L43" s="383"/>
      <c r="M43" s="383"/>
      <c r="N43" s="28" t="str">
        <f t="shared" si="2"/>
        <v/>
      </c>
      <c r="O43" s="436"/>
      <c r="P43" s="148" t="str">
        <f t="shared" si="0"/>
        <v/>
      </c>
      <c r="Q43" s="233" t="str">
        <f>IF('Car-Name'!A43="","",VLOOKUP(F43,'Car-Name'!$A$12:$B$44,2))</f>
        <v/>
      </c>
      <c r="R43" s="234" t="str">
        <f t="shared" si="6"/>
        <v/>
      </c>
      <c r="S43" s="219" t="str">
        <f t="shared" si="3"/>
        <v/>
      </c>
      <c r="T43" s="150" t="str">
        <f t="shared" si="1"/>
        <v/>
      </c>
      <c r="U43" s="234" t="str">
        <f>IF(P43="",(""),(R43+(VLOOKUP(P43,'Leg-1'!$F$12:$S$44,13,FALSE))))</f>
        <v/>
      </c>
      <c r="V43" s="8" t="str">
        <f>IF(F43="","",(O43+VLOOKUP('Leg-2'!F43,'Leg-1'!$F$12:$O$44,10,FALSE)))</f>
        <v/>
      </c>
      <c r="W43" s="219" t="str">
        <f>IF(P43="","",((O43+(VLOOKUP('Leg-2'!P43,'Leg-1'!$F$12:$S$44,10,FALSE)))/(U43*24)))</f>
        <v/>
      </c>
      <c r="X43" s="150" t="str">
        <f t="shared" si="4"/>
        <v/>
      </c>
      <c r="Y43" s="343"/>
      <c r="Z43" s="343"/>
      <c r="AA43" s="343"/>
    </row>
    <row r="44" spans="1:27" s="6" customFormat="1" ht="15" thickBot="1" x14ac:dyDescent="0.35">
      <c r="A44" s="63" t="str">
        <f>IF('Leg-1'!F44="","",'Leg-1'!F44)</f>
        <v/>
      </c>
      <c r="B44" s="345" t="str">
        <f>('Leg-1'!G44)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IF((H44=""),"",(H44-(VLOOKUP(F44,'Leg-2'!$A$12:$C$44,3,FALSE))))</f>
        <v/>
      </c>
      <c r="J44" s="387"/>
      <c r="K44" s="29" t="str">
        <f t="shared" si="5"/>
        <v/>
      </c>
      <c r="L44" s="384"/>
      <c r="M44" s="384"/>
      <c r="N44" s="29" t="str">
        <f t="shared" si="2"/>
        <v/>
      </c>
      <c r="O44" s="413"/>
      <c r="P44" s="153" t="str">
        <f t="shared" si="0"/>
        <v/>
      </c>
      <c r="Q44" s="235" t="str">
        <f>IF('Car-Name'!A44="","",VLOOKUP(F44,'Car-Name'!$A$12:$B$44,2))</f>
        <v/>
      </c>
      <c r="R44" s="236" t="str">
        <f t="shared" si="6"/>
        <v/>
      </c>
      <c r="S44" s="237" t="str">
        <f t="shared" si="3"/>
        <v/>
      </c>
      <c r="T44" s="155" t="str">
        <f t="shared" si="1"/>
        <v/>
      </c>
      <c r="U44" s="236" t="str">
        <f>IF(P44="",(""),(R44+(VLOOKUP(P44,'Leg-1'!$F$12:$S$44,13,FALSE))))</f>
        <v/>
      </c>
      <c r="V44" s="9" t="str">
        <f>IF(F44="","",(O44+VLOOKUP('Leg-2'!F44,'Leg-1'!$F$12:$O$44,10,FALSE)))</f>
        <v/>
      </c>
      <c r="W44" s="237" t="str">
        <f>IF(P44="","",((O44+(VLOOKUP('Leg-2'!P44,'Leg-1'!$F$12:$S$44,10,FALSE)))/(U44*24)))</f>
        <v/>
      </c>
      <c r="X44" s="155" t="str">
        <f t="shared" si="4"/>
        <v/>
      </c>
      <c r="Y44" s="343"/>
      <c r="Z44" s="343"/>
      <c r="AA44" s="343"/>
    </row>
  </sheetData>
  <sheetProtection algorithmName="SHA-512" hashValue="I+t99DOE+h5ZD5wwtGrw541ZjGIhWRn9eF70jefbTE3tb3VOWBcpWjsk6MiNRcsZwNC67vJCrGAzMlFPMh71wA==" saltValue="4s9e3CuhADakDIO+dif0fA==" spinCount="100000" sheet="1" objects="1" scenarios="1"/>
  <mergeCells count="13">
    <mergeCell ref="U5:X5"/>
    <mergeCell ref="H5:I5"/>
    <mergeCell ref="J5:K5"/>
    <mergeCell ref="L5:N5"/>
    <mergeCell ref="H6:I6"/>
    <mergeCell ref="J6:K6"/>
    <mergeCell ref="L6:N6"/>
    <mergeCell ref="A1:E1"/>
    <mergeCell ref="F1:N1"/>
    <mergeCell ref="L2:N2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2111F-F747-4D3E-842E-D51AE10340B6}">
  <dimension ref="A1:X44"/>
  <sheetViews>
    <sheetView topLeftCell="I9" workbookViewId="0">
      <selection activeCell="R23" sqref="R23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style="6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style="4" customWidth="1"/>
    <col min="15" max="15" width="5.77734375" style="10" customWidth="1"/>
    <col min="16" max="16" width="6.77734375" style="10" customWidth="1"/>
    <col min="17" max="17" width="21.77734375" style="10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5.77734375" customWidth="1"/>
  </cols>
  <sheetData>
    <row r="1" spans="1:24" ht="18.600000000000001" thickBot="1" x14ac:dyDescent="0.4">
      <c r="A1" s="488" t="s">
        <v>67</v>
      </c>
      <c r="B1" s="489"/>
      <c r="C1" s="489"/>
      <c r="D1" s="489"/>
      <c r="E1" s="490"/>
      <c r="F1" s="258" t="s">
        <v>68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102</v>
      </c>
      <c r="R1" s="184"/>
      <c r="S1" s="185"/>
      <c r="T1" s="186"/>
      <c r="U1" s="187"/>
      <c r="V1" s="187"/>
      <c r="W1" s="186"/>
      <c r="X1" s="189"/>
    </row>
    <row r="2" spans="1:24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</row>
    <row r="3" spans="1:24" ht="18.600000000000001" thickBot="1" x14ac:dyDescent="0.4">
      <c r="A3" s="250" t="s">
        <v>70</v>
      </c>
      <c r="B3" s="251"/>
      <c r="C3" s="252"/>
      <c r="D3" s="253"/>
      <c r="E3" s="52" t="s">
        <v>42</v>
      </c>
      <c r="F3" s="66"/>
      <c r="G3" s="526" t="s">
        <v>69</v>
      </c>
      <c r="H3" s="527"/>
      <c r="I3" s="527"/>
      <c r="J3" s="528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101</v>
      </c>
      <c r="S3" s="529"/>
      <c r="T3" s="530"/>
      <c r="U3" s="529" t="s">
        <v>128</v>
      </c>
      <c r="V3" s="529"/>
      <c r="W3" s="529"/>
      <c r="X3" s="530"/>
    </row>
    <row r="4" spans="1:24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24" ht="18.600000000000001" thickBot="1" x14ac:dyDescent="0.4">
      <c r="A5" s="46"/>
      <c r="B5" s="274" t="s">
        <v>111</v>
      </c>
      <c r="C5" s="395" t="s">
        <v>353</v>
      </c>
      <c r="D5" s="373" t="s">
        <v>354</v>
      </c>
      <c r="E5" s="48" t="s">
        <v>125</v>
      </c>
      <c r="F5" s="66"/>
      <c r="G5" s="272" t="s">
        <v>107</v>
      </c>
      <c r="H5" s="505" t="s">
        <v>353</v>
      </c>
      <c r="I5" s="506"/>
      <c r="J5" s="505" t="s">
        <v>354</v>
      </c>
      <c r="K5" s="506"/>
      <c r="L5" s="532" t="s">
        <v>127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</row>
    <row r="6" spans="1:24" ht="18.600000000000001" thickBot="1" x14ac:dyDescent="0.4">
      <c r="A6" s="49"/>
      <c r="B6" s="275" t="s">
        <v>113</v>
      </c>
      <c r="C6" s="392">
        <v>77753</v>
      </c>
      <c r="D6" s="370">
        <v>77795</v>
      </c>
      <c r="E6" s="51">
        <f>(D6-C6)</f>
        <v>42</v>
      </c>
      <c r="F6" s="66"/>
      <c r="G6" s="273" t="s">
        <v>108</v>
      </c>
      <c r="H6" s="503">
        <v>77753</v>
      </c>
      <c r="I6" s="504"/>
      <c r="J6" s="503">
        <v>77795</v>
      </c>
      <c r="K6" s="504"/>
      <c r="L6" s="507">
        <f>(J6-H6)</f>
        <v>42</v>
      </c>
      <c r="M6" s="525"/>
      <c r="N6" s="509"/>
      <c r="O6" s="263"/>
      <c r="P6" s="205" t="s">
        <v>71</v>
      </c>
      <c r="Q6" s="205" t="s">
        <v>71</v>
      </c>
      <c r="R6" s="206" t="s">
        <v>71</v>
      </c>
      <c r="S6" s="120" t="s">
        <v>71</v>
      </c>
      <c r="T6" s="207" t="s">
        <v>71</v>
      </c>
      <c r="U6" s="208" t="s">
        <v>103</v>
      </c>
      <c r="V6" s="209" t="s">
        <v>103</v>
      </c>
      <c r="W6" s="289" t="s">
        <v>103</v>
      </c>
      <c r="X6" s="286" t="s">
        <v>103</v>
      </c>
    </row>
    <row r="7" spans="1:24" s="6" customFormat="1" x14ac:dyDescent="0.3">
      <c r="A7" s="52" t="s">
        <v>43</v>
      </c>
      <c r="B7" s="52"/>
      <c r="C7" s="53" t="s">
        <v>71</v>
      </c>
      <c r="D7" s="54"/>
      <c r="E7" s="53"/>
      <c r="F7" s="82" t="s">
        <v>51</v>
      </c>
      <c r="G7" s="83" t="s">
        <v>51</v>
      </c>
      <c r="H7" s="84" t="s">
        <v>71</v>
      </c>
      <c r="I7" s="83" t="s">
        <v>71</v>
      </c>
      <c r="J7" s="83" t="s">
        <v>71</v>
      </c>
      <c r="K7" s="84" t="s">
        <v>71</v>
      </c>
      <c r="L7" s="83" t="s">
        <v>71</v>
      </c>
      <c r="M7" s="83" t="s">
        <v>71</v>
      </c>
      <c r="N7" s="84" t="s">
        <v>80</v>
      </c>
      <c r="O7" s="264" t="s">
        <v>71</v>
      </c>
      <c r="P7" s="143" t="s">
        <v>51</v>
      </c>
      <c r="Q7" s="211" t="s">
        <v>51</v>
      </c>
      <c r="R7" s="212" t="s">
        <v>48</v>
      </c>
      <c r="S7" s="213" t="s">
        <v>14</v>
      </c>
      <c r="T7" s="285" t="s">
        <v>93</v>
      </c>
      <c r="U7" s="214" t="s">
        <v>48</v>
      </c>
      <c r="V7" s="215" t="s">
        <v>48</v>
      </c>
      <c r="W7" s="290" t="s">
        <v>14</v>
      </c>
      <c r="X7" s="285" t="s">
        <v>93</v>
      </c>
    </row>
    <row r="8" spans="1:24" s="6" customFormat="1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323" t="s">
        <v>319</v>
      </c>
      <c r="M8" s="323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325" t="s">
        <v>49</v>
      </c>
      <c r="X8" s="326" t="s">
        <v>4</v>
      </c>
    </row>
    <row r="9" spans="1:24" s="6" customFormat="1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IF(E2=('Leg-2'!E2),"",("Slow-Cars-Out-First"))</f>
        <v/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71</v>
      </c>
      <c r="U9" s="293" t="s">
        <v>10</v>
      </c>
      <c r="V9" s="228" t="s">
        <v>72</v>
      </c>
      <c r="W9" s="292" t="s">
        <v>105</v>
      </c>
      <c r="X9" s="324" t="s">
        <v>104</v>
      </c>
    </row>
    <row r="10" spans="1:24" s="6" customFormat="1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</row>
    <row r="11" spans="1:24" s="6" customFormat="1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63" t="s">
        <v>95</v>
      </c>
      <c r="G11" s="464" t="s">
        <v>96</v>
      </c>
      <c r="H11" s="465" t="s">
        <v>4</v>
      </c>
      <c r="I11" s="464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466" t="s">
        <v>4</v>
      </c>
      <c r="O11" s="467" t="s">
        <v>98</v>
      </c>
      <c r="P11" s="468" t="s">
        <v>95</v>
      </c>
      <c r="Q11" s="469" t="s">
        <v>96</v>
      </c>
      <c r="R11" s="470" t="s">
        <v>10</v>
      </c>
      <c r="S11" s="471" t="s">
        <v>41</v>
      </c>
      <c r="T11" s="462" t="s">
        <v>98</v>
      </c>
      <c r="U11" s="472" t="s">
        <v>10</v>
      </c>
      <c r="V11" s="460" t="s">
        <v>95</v>
      </c>
      <c r="W11" s="461" t="s">
        <v>41</v>
      </c>
      <c r="X11" s="462" t="s">
        <v>98</v>
      </c>
    </row>
    <row r="12" spans="1:24" s="6" customFormat="1" ht="15" thickBot="1" x14ac:dyDescent="0.35">
      <c r="A12" s="59">
        <f>IF(('Leg-2'!F12=""),"",('Leg-2'!F12))</f>
        <v>4</v>
      </c>
      <c r="B12" s="60" t="str">
        <f>IF((A12=""),"",VLOOKUP(A12,'Car-Name'!$A$12:$B$44,2))</f>
        <v>Tom Carnegie</v>
      </c>
      <c r="C12" s="371">
        <v>0.16805555555555554</v>
      </c>
      <c r="D12" s="60" t="str">
        <f>IF((A12=""),"",VLOOKUP(A12,'Car-Name'!$A$12:$C$44,3))</f>
        <v>509-590-3978</v>
      </c>
      <c r="E12" s="376"/>
      <c r="F12" s="414">
        <v>4</v>
      </c>
      <c r="G12" s="23" t="str">
        <f>IF((F12=""),"",(VLOOKUP(F12,'Car-Name'!$A$12:$B$44,2)))</f>
        <v>Tom Carnegie</v>
      </c>
      <c r="H12" s="382">
        <v>0.19881944444444444</v>
      </c>
      <c r="I12" s="26">
        <f>IF((H12=""),"",(H12-(VLOOKUP(F12,'Leg-3'!$A$12:$C$44,3,FALSE))))</f>
        <v>3.0763888888888896E-2</v>
      </c>
      <c r="J12" s="385"/>
      <c r="K12" s="26" t="str">
        <f>IF((J12="Slow"),(MAX($I$12:$I$44)),"")</f>
        <v/>
      </c>
      <c r="L12" s="382"/>
      <c r="M12" s="382"/>
      <c r="N12" s="27">
        <f>IF(G12="","",IF((J12="slow"),SUM(K12:M12),(SUM(I12,L12,M12))))</f>
        <v>3.0763888888888896E-2</v>
      </c>
      <c r="O12" s="398">
        <v>42</v>
      </c>
      <c r="P12" s="238">
        <f>IF(F12="","",F12)</f>
        <v>4</v>
      </c>
      <c r="Q12" s="304" t="str">
        <f>IF('Car-Name'!A12="","",VLOOKUP(F12,'Car-Name'!$A$12:$B$44,2))</f>
        <v>Tom Carnegie</v>
      </c>
      <c r="R12" s="305">
        <f>IF(N12="",(""),(N12))</f>
        <v>3.0763888888888896E-2</v>
      </c>
      <c r="S12" s="306">
        <f>IF(R12="",(""),(O12/(R12*24)))</f>
        <v>56.884875846501117</v>
      </c>
      <c r="T12" s="327">
        <f t="shared" ref="T12:T44" si="0">IF(R12="","",(RANK(R12,$R$12:$R$44,1)))</f>
        <v>3</v>
      </c>
      <c r="U12" s="328">
        <f>IF(F12="",(""),((R12+(VLOOKUP(P12,'Leg-2'!$F$12:$U$44,16,FALSE)))))</f>
        <v>9.8206018518518512E-2</v>
      </c>
      <c r="V12" s="12">
        <f>IF(F12="","",(O12+VLOOKUP('Leg-3'!F12,'Leg-2'!$F$12:$V$44,17,FALSE)))</f>
        <v>127</v>
      </c>
      <c r="W12" s="240">
        <f>IF(P12="","",((O12+(VLOOKUP('Leg-3'!P12,'Leg-2'!$F$12:$V$44,17,FALSE)))/(U12*24)))</f>
        <v>53.883323512080146</v>
      </c>
      <c r="X12" s="241">
        <f>IF(W12="","",(RANK(U12,$U$12:$U$44,1)))</f>
        <v>1</v>
      </c>
    </row>
    <row r="13" spans="1:24" s="6" customFormat="1" ht="15" thickBot="1" x14ac:dyDescent="0.35">
      <c r="A13" s="257">
        <f>IF(('Leg-2'!F13=""),"",('Leg-2'!F13))</f>
        <v>5</v>
      </c>
      <c r="B13" s="256" t="str">
        <f>IF((A13=""),"",VLOOKUP(A13,'Car-Name'!$A$12:$B$44,2))</f>
        <v>Garrett Green</v>
      </c>
      <c r="C13" s="374">
        <v>0.16840277777777779</v>
      </c>
      <c r="D13" s="256" t="str">
        <f>IF((A13=""),"",VLOOKUP(A13,'Car-Name'!$A$12:$C$44,3))</f>
        <v>714-473-6531</v>
      </c>
      <c r="E13" s="377"/>
      <c r="F13" s="415">
        <v>10</v>
      </c>
      <c r="G13" s="24" t="str">
        <f>IF((F13=""),"",(VLOOKUP(F13,'Car-Name'!$A$12:$B$44,2)))</f>
        <v>Bill Mullins</v>
      </c>
      <c r="H13" s="383">
        <v>0.20084490740740743</v>
      </c>
      <c r="I13" s="28">
        <f>IF((H13=""),"",(H13-(VLOOKUP(F13,'Leg-3'!$A$12:$C$44,3,FALSE))))</f>
        <v>3.0706018518518424E-2</v>
      </c>
      <c r="J13" s="396"/>
      <c r="K13" s="28" t="str">
        <f>IF((J13="Slow"),(MAX($I$12:$I$44)),"")</f>
        <v/>
      </c>
      <c r="L13" s="383"/>
      <c r="M13" s="383"/>
      <c r="N13" s="28">
        <f t="shared" ref="N13:N44" si="1">IF(G13="","",IF((J13="slow"),SUM(K13:M13),(SUM(I13,L13,M13))))</f>
        <v>3.0706018518518424E-2</v>
      </c>
      <c r="O13" s="398">
        <v>42</v>
      </c>
      <c r="P13" s="148">
        <f t="shared" ref="P13:P44" si="2">IF(F13="","",F13)</f>
        <v>10</v>
      </c>
      <c r="Q13" s="302" t="str">
        <f>IF('Car-Name'!A13="","",VLOOKUP(F13,'Car-Name'!$A$12:$B$44,2))</f>
        <v>Bill Mullins</v>
      </c>
      <c r="R13" s="149">
        <f t="shared" ref="R13:R44" si="3">IF(N13="",(""),(N13))</f>
        <v>3.0706018518518424E-2</v>
      </c>
      <c r="S13" s="131">
        <f>IF(R13="",(""),(O13/(R13*24)))</f>
        <v>56.992084432717853</v>
      </c>
      <c r="T13" s="222">
        <f t="shared" si="0"/>
        <v>2</v>
      </c>
      <c r="U13" s="303">
        <f>IF(F13="",(""),((R13+(VLOOKUP(P13,'Leg-2'!$F$12:$U$44,16,FALSE)))))</f>
        <v>0.10167824074074065</v>
      </c>
      <c r="V13" s="8">
        <f>IF(F13="","",(O13+VLOOKUP('Leg-3'!F13,'Leg-2'!$F$12:$V$44,17,FALSE)))</f>
        <v>127</v>
      </c>
      <c r="W13" s="219">
        <f>IF(P13="","",((O13+(VLOOKUP('Leg-3'!P13,'Leg-2'!$F$12:$V$44,17,FALSE)))/(U13*24)))</f>
        <v>52.043255549231695</v>
      </c>
      <c r="X13" s="150">
        <f>IF(U13="","",(RANK(U13,$U$12:$U$44,1)))</f>
        <v>4</v>
      </c>
    </row>
    <row r="14" spans="1:24" s="6" customFormat="1" ht="15" thickBot="1" x14ac:dyDescent="0.35">
      <c r="A14" s="257">
        <f>IF(('Leg-2'!F14=""),"",('Leg-2'!F14))</f>
        <v>1</v>
      </c>
      <c r="B14" s="256" t="str">
        <f>IF((A14=""),"",VLOOKUP(A14,'Car-Name'!$A$12:$B$44,2))</f>
        <v>Brandon Langel</v>
      </c>
      <c r="C14" s="374">
        <v>0.16874999999999998</v>
      </c>
      <c r="D14" s="256" t="str">
        <f>IF((A14=""),"",VLOOKUP(A14,'Car-Name'!$A$12:$C$44,3))</f>
        <v>406-390-6676</v>
      </c>
      <c r="E14" s="377"/>
      <c r="F14" s="415">
        <v>9</v>
      </c>
      <c r="G14" s="24" t="str">
        <f>IF((F14=""),"",(VLOOKUP(F14,'Car-Name'!$A$12:$B$44,2)))</f>
        <v>Dan Brown</v>
      </c>
      <c r="H14" s="383">
        <v>0.20086805555555554</v>
      </c>
      <c r="I14" s="28">
        <f>IF((H14=""),"",(H14-(VLOOKUP(F14,'Leg-3'!$A$12:$C$44,3,FALSE))))</f>
        <v>3.1076388888888529E-2</v>
      </c>
      <c r="J14" s="396"/>
      <c r="K14" s="28" t="str">
        <f t="shared" ref="K14:K44" si="4">IF((J14="Slow"),(MAX($I$12:$I$44)),"")</f>
        <v/>
      </c>
      <c r="L14" s="383"/>
      <c r="M14" s="383"/>
      <c r="N14" s="28">
        <f t="shared" si="1"/>
        <v>3.1076388888888529E-2</v>
      </c>
      <c r="O14" s="398">
        <v>42</v>
      </c>
      <c r="P14" s="148">
        <f t="shared" si="2"/>
        <v>9</v>
      </c>
      <c r="Q14" s="302" t="str">
        <f>IF('Car-Name'!A14="","",VLOOKUP(F14,'Car-Name'!$A$12:$B$44,2))</f>
        <v>Dan Brown</v>
      </c>
      <c r="R14" s="149">
        <f t="shared" si="3"/>
        <v>3.1076388888888529E-2</v>
      </c>
      <c r="S14" s="131">
        <f t="shared" ref="S14:S44" si="5">IF(R14="",(""),(O14/(R14*24)))</f>
        <v>56.312849162011823</v>
      </c>
      <c r="T14" s="222">
        <f t="shared" si="0"/>
        <v>4</v>
      </c>
      <c r="U14" s="303">
        <f>IF(F14="",(""),((R14+(VLOOKUP(P14,'Leg-2'!$F$12:$U$44,16,FALSE)))))</f>
        <v>0.10208333333333298</v>
      </c>
      <c r="V14" s="8">
        <f>IF(F14="","",(O14+VLOOKUP('Leg-3'!F14,'Leg-2'!$F$12:$V$44,17,FALSE)))</f>
        <v>127</v>
      </c>
      <c r="W14" s="219">
        <f>IF(P14="","",((O14+(VLOOKUP('Leg-3'!P14,'Leg-2'!$F$12:$V$44,17,FALSE)))/(U14*24)))</f>
        <v>51.836734693877723</v>
      </c>
      <c r="X14" s="150">
        <f t="shared" ref="X14:X44" si="6">IF(U14="","",(RANK(U14,$U$12:$U$44,1)))</f>
        <v>5</v>
      </c>
    </row>
    <row r="15" spans="1:24" s="6" customFormat="1" ht="15" thickBot="1" x14ac:dyDescent="0.35">
      <c r="A15" s="257">
        <f>IF(('Leg-2'!F15=""),"",('Leg-2'!F15))</f>
        <v>2</v>
      </c>
      <c r="B15" s="256" t="str">
        <f>IF((A15=""),"",VLOOKUP(A15,'Car-Name'!$A$12:$B$44,2))</f>
        <v>Levi Dyckman</v>
      </c>
      <c r="C15" s="371">
        <v>0.16909722222222201</v>
      </c>
      <c r="D15" s="256" t="str">
        <f>IF((A15=""),"",VLOOKUP(A15,'Car-Name'!$A$12:$C$44,3))</f>
        <v>406-679-0215</v>
      </c>
      <c r="E15" s="377"/>
      <c r="F15" s="415">
        <v>5</v>
      </c>
      <c r="G15" s="24" t="str">
        <f>IF((F15=""),"",(VLOOKUP(F15,'Car-Name'!$A$12:$B$44,2)))</f>
        <v>Garrett Green</v>
      </c>
      <c r="H15" s="383">
        <v>0.20140046296296296</v>
      </c>
      <c r="I15" s="28">
        <f>IF((H15=""),"",(H15-(VLOOKUP(F15,'Leg-3'!$A$12:$C$44,3,FALSE))))</f>
        <v>3.2997685185185172E-2</v>
      </c>
      <c r="J15" s="396"/>
      <c r="K15" s="28" t="str">
        <f t="shared" si="4"/>
        <v/>
      </c>
      <c r="L15" s="383"/>
      <c r="M15" s="383"/>
      <c r="N15" s="28">
        <f t="shared" si="1"/>
        <v>3.2997685185185172E-2</v>
      </c>
      <c r="O15" s="398">
        <v>42</v>
      </c>
      <c r="P15" s="148">
        <f t="shared" si="2"/>
        <v>5</v>
      </c>
      <c r="Q15" s="302" t="str">
        <f>IF('Car-Name'!A15="","",VLOOKUP(F15,'Car-Name'!$A$12:$B$44,2))</f>
        <v>Garrett Green</v>
      </c>
      <c r="R15" s="149">
        <f t="shared" si="3"/>
        <v>3.2997685185185172E-2</v>
      </c>
      <c r="S15" s="131">
        <f t="shared" si="5"/>
        <v>53.034023149772032</v>
      </c>
      <c r="T15" s="222">
        <f t="shared" si="0"/>
        <v>13</v>
      </c>
      <c r="U15" s="303">
        <f>IF(F15="",(""),((R15+(VLOOKUP(P15,'Leg-2'!$F$12:$U$44,16,FALSE)))))</f>
        <v>0.10299768518518519</v>
      </c>
      <c r="V15" s="8">
        <f>IF(F15="","",(O15+VLOOKUP('Leg-3'!F15,'Leg-2'!$F$12:$V$44,17,FALSE)))</f>
        <v>127</v>
      </c>
      <c r="W15" s="219">
        <f>IF(P15="","",((O15+(VLOOKUP('Leg-3'!P15,'Leg-2'!$F$12:$V$44,17,FALSE)))/(U15*24)))</f>
        <v>51.376559163951008</v>
      </c>
      <c r="X15" s="150">
        <f t="shared" si="6"/>
        <v>7</v>
      </c>
    </row>
    <row r="16" spans="1:24" s="6" customFormat="1" ht="15" thickBot="1" x14ac:dyDescent="0.35">
      <c r="A16" s="257">
        <f>IF(('Leg-2'!F16=""),"",('Leg-2'!F16))</f>
        <v>6</v>
      </c>
      <c r="B16" s="256" t="str">
        <f>IF((A16=""),"",VLOOKUP(A16,'Car-Name'!$A$12:$B$44,2))</f>
        <v>Janet Cerovski</v>
      </c>
      <c r="C16" s="374">
        <v>0.16953703703703704</v>
      </c>
      <c r="D16" s="256" t="str">
        <f>IF((A16=""),"",VLOOKUP(A16,'Car-Name'!$A$12:$C$44,3))</f>
        <v>406-458-9450</v>
      </c>
      <c r="E16" s="377"/>
      <c r="F16" s="415">
        <v>2</v>
      </c>
      <c r="G16" s="24" t="str">
        <f>IF((F16=""),"",(VLOOKUP(F16,'Car-Name'!$A$12:$B$44,2)))</f>
        <v>Levi Dyckman</v>
      </c>
      <c r="H16" s="383">
        <v>0.20141203703703703</v>
      </c>
      <c r="I16" s="28">
        <f>IF((H16=""),"",(H16-(VLOOKUP(F16,'Leg-3'!$A$12:$C$44,3,FALSE))))</f>
        <v>3.2314814814815018E-2</v>
      </c>
      <c r="J16" s="396"/>
      <c r="K16" s="28" t="str">
        <f t="shared" si="4"/>
        <v/>
      </c>
      <c r="L16" s="383"/>
      <c r="M16" s="383"/>
      <c r="N16" s="28">
        <f t="shared" si="1"/>
        <v>3.2314814814815018E-2</v>
      </c>
      <c r="O16" s="398">
        <v>42</v>
      </c>
      <c r="P16" s="148">
        <f t="shared" si="2"/>
        <v>2</v>
      </c>
      <c r="Q16" s="302" t="str">
        <f>IF('Car-Name'!A16="","",VLOOKUP(F16,'Car-Name'!$A$12:$B$44,2))</f>
        <v>Levi Dyckman</v>
      </c>
      <c r="R16" s="149">
        <f t="shared" si="3"/>
        <v>3.2314814814815018E-2</v>
      </c>
      <c r="S16" s="131">
        <f t="shared" si="5"/>
        <v>54.154727793695933</v>
      </c>
      <c r="T16" s="222">
        <f t="shared" si="0"/>
        <v>9</v>
      </c>
      <c r="U16" s="303">
        <f>IF(F16="",(""),((R16+(VLOOKUP(P16,'Leg-2'!$F$12:$U$44,16,FALSE)))))</f>
        <v>0.10540509259259279</v>
      </c>
      <c r="V16" s="8">
        <f>IF(F16="","",(O16+VLOOKUP('Leg-3'!F16,'Leg-2'!$F$12:$V$44,17,FALSE)))</f>
        <v>127</v>
      </c>
      <c r="W16" s="219">
        <f>IF(P16="","",((O16+(VLOOKUP('Leg-3'!P16,'Leg-2'!$F$12:$V$44,17,FALSE)))/(U16*24)))</f>
        <v>50.203140441418597</v>
      </c>
      <c r="X16" s="150">
        <f t="shared" si="6"/>
        <v>10</v>
      </c>
    </row>
    <row r="17" spans="1:24" s="6" customFormat="1" ht="15" thickBot="1" x14ac:dyDescent="0.35">
      <c r="A17" s="257">
        <f>IF(('Leg-2'!F17=""),"",('Leg-2'!F17))</f>
        <v>9</v>
      </c>
      <c r="B17" s="256" t="str">
        <f>IF((A17=""),"",VLOOKUP(A17,'Car-Name'!$A$12:$B$44,2))</f>
        <v>Dan Brown</v>
      </c>
      <c r="C17" s="374">
        <v>0.16979166666666701</v>
      </c>
      <c r="D17" s="256" t="str">
        <f>IF((A17=""),"",VLOOKUP(A17,'Car-Name'!$A$12:$C$44,3))</f>
        <v>319-240-4470</v>
      </c>
      <c r="E17" s="377"/>
      <c r="F17" s="415">
        <v>1</v>
      </c>
      <c r="G17" s="24" t="str">
        <f>IF((F17=""),"",(VLOOKUP(F17,'Car-Name'!$A$12:$B$44,2)))</f>
        <v>Brandon Langel</v>
      </c>
      <c r="H17" s="383">
        <v>0.20143518518518519</v>
      </c>
      <c r="I17" s="28">
        <f>IF((H17=""),"",(H17-(VLOOKUP(F17,'Leg-3'!$A$12:$C$44,3,FALSE))))</f>
        <v>3.2685185185185206E-2</v>
      </c>
      <c r="J17" s="396"/>
      <c r="K17" s="28" t="str">
        <f t="shared" si="4"/>
        <v/>
      </c>
      <c r="L17" s="383"/>
      <c r="M17" s="383"/>
      <c r="N17" s="28">
        <f t="shared" si="1"/>
        <v>3.2685185185185206E-2</v>
      </c>
      <c r="O17" s="398">
        <v>42</v>
      </c>
      <c r="P17" s="148">
        <f t="shared" si="2"/>
        <v>1</v>
      </c>
      <c r="Q17" s="302" t="str">
        <f>IF('Car-Name'!A17="","",VLOOKUP(F17,'Car-Name'!$A$12:$B$44,2))</f>
        <v>Brandon Langel</v>
      </c>
      <c r="R17" s="149">
        <f t="shared" si="3"/>
        <v>3.2685185185185206E-2</v>
      </c>
      <c r="S17" s="131">
        <f t="shared" si="5"/>
        <v>53.541076487252091</v>
      </c>
      <c r="T17" s="222">
        <f t="shared" si="0"/>
        <v>10</v>
      </c>
      <c r="U17" s="303">
        <f>IF(F17="",(""),((R17+(VLOOKUP(P17,'Leg-2'!$F$12:$U$44,16,FALSE)))))</f>
        <v>0.10594907407407408</v>
      </c>
      <c r="V17" s="8">
        <f>IF(F17="","",(O17+VLOOKUP('Leg-3'!F17,'Leg-2'!$F$12:$V$44,17,FALSE)))</f>
        <v>127</v>
      </c>
      <c r="W17" s="219">
        <f>IF(P17="","",((O17+(VLOOKUP('Leg-3'!P17,'Leg-2'!$F$12:$V$44,17,FALSE)))/(U17*24)))</f>
        <v>49.945379069259332</v>
      </c>
      <c r="X17" s="150">
        <f t="shared" si="6"/>
        <v>12</v>
      </c>
    </row>
    <row r="18" spans="1:24" s="6" customFormat="1" ht="15" thickBot="1" x14ac:dyDescent="0.35">
      <c r="A18" s="257">
        <f>IF(('Leg-2'!F18=""),"",('Leg-2'!F18))</f>
        <v>10</v>
      </c>
      <c r="B18" s="256" t="str">
        <f>IF((A18=""),"",VLOOKUP(A18,'Car-Name'!$A$12:$B$44,2))</f>
        <v>Bill Mullins</v>
      </c>
      <c r="C18" s="371">
        <v>0.17013888888888901</v>
      </c>
      <c r="D18" s="256" t="str">
        <f>IF((A18=""),"",VLOOKUP(A18,'Car-Name'!$A$12:$C$44,3))</f>
        <v>509-325-1692</v>
      </c>
      <c r="E18" s="377"/>
      <c r="F18" s="415">
        <v>6</v>
      </c>
      <c r="G18" s="24" t="str">
        <f>IF((F18=""),"",(VLOOKUP(F18,'Car-Name'!$A$12:$B$44,2)))</f>
        <v>Janet Cerovski</v>
      </c>
      <c r="H18" s="383">
        <v>0.20155092592592594</v>
      </c>
      <c r="I18" s="28">
        <f>IF((H18=""),"",(H18-(VLOOKUP(F18,'Leg-3'!$A$12:$C$44,3,FALSE))))</f>
        <v>3.2013888888888897E-2</v>
      </c>
      <c r="J18" s="396"/>
      <c r="K18" s="28" t="str">
        <f t="shared" si="4"/>
        <v/>
      </c>
      <c r="L18" s="383"/>
      <c r="M18" s="383"/>
      <c r="N18" s="28">
        <f t="shared" si="1"/>
        <v>3.2013888888888897E-2</v>
      </c>
      <c r="O18" s="398">
        <v>42</v>
      </c>
      <c r="P18" s="148">
        <f t="shared" si="2"/>
        <v>6</v>
      </c>
      <c r="Q18" s="302" t="str">
        <f>IF('Car-Name'!A18="","",VLOOKUP(F18,'Car-Name'!$A$12:$B$44,2))</f>
        <v>Janet Cerovski</v>
      </c>
      <c r="R18" s="149">
        <f t="shared" si="3"/>
        <v>3.2013888888888897E-2</v>
      </c>
      <c r="S18" s="131">
        <f t="shared" si="5"/>
        <v>54.663774403470704</v>
      </c>
      <c r="T18" s="222">
        <f t="shared" si="0"/>
        <v>8</v>
      </c>
      <c r="U18" s="303">
        <f>IF(F18="",(""),((R18+(VLOOKUP(P18,'Leg-2'!$F$12:$U$44,16,FALSE)))))</f>
        <v>0.10336805555555556</v>
      </c>
      <c r="V18" s="8">
        <f>IF(F18="","",(O18+VLOOKUP('Leg-3'!F18,'Leg-2'!$F$12:$V$44,17,FALSE)))</f>
        <v>127</v>
      </c>
      <c r="W18" s="219">
        <f>IF(P18="","",((O18+(VLOOKUP('Leg-3'!P18,'Leg-2'!$F$12:$V$44,17,FALSE)))/(U18*24)))</f>
        <v>51.192475646624118</v>
      </c>
      <c r="X18" s="150">
        <f t="shared" si="6"/>
        <v>8</v>
      </c>
    </row>
    <row r="19" spans="1:24" s="6" customFormat="1" ht="15" thickBot="1" x14ac:dyDescent="0.35">
      <c r="A19" s="257">
        <f>IF(('Leg-2'!F19=""),"",('Leg-2'!F19))</f>
        <v>8</v>
      </c>
      <c r="B19" s="256" t="str">
        <f>IF((A19=""),"",VLOOKUP(A19,'Car-Name'!$A$12:$B$44,2))</f>
        <v>Mike Stormo</v>
      </c>
      <c r="C19" s="374">
        <v>0.17048611111111101</v>
      </c>
      <c r="D19" s="256" t="str">
        <f>IF((A19=""),"",VLOOKUP(A19,'Car-Name'!$A$12:$C$44,3))</f>
        <v>509-721-0752</v>
      </c>
      <c r="E19" s="377"/>
      <c r="F19" s="415">
        <v>17</v>
      </c>
      <c r="G19" s="24" t="str">
        <f>IF((F19=""),"",(VLOOKUP(F19,'Car-Name'!$A$12:$B$44,2)))</f>
        <v>Mike Robison</v>
      </c>
      <c r="H19" s="383">
        <v>0.20203703703703701</v>
      </c>
      <c r="I19" s="28">
        <f>IF((H19=""),"",(H19-(VLOOKUP(F19,'Leg-3'!$A$12:$C$44,3,FALSE))))</f>
        <v>3.0509259259259264E-2</v>
      </c>
      <c r="J19" s="396"/>
      <c r="K19" s="28" t="str">
        <f t="shared" si="4"/>
        <v/>
      </c>
      <c r="L19" s="383"/>
      <c r="M19" s="383">
        <v>4.1666666666666664E-2</v>
      </c>
      <c r="N19" s="28">
        <f t="shared" si="1"/>
        <v>7.2175925925925921E-2</v>
      </c>
      <c r="O19" s="398">
        <v>42</v>
      </c>
      <c r="P19" s="148">
        <f t="shared" si="2"/>
        <v>17</v>
      </c>
      <c r="Q19" s="302" t="str">
        <f>IF('Car-Name'!A19="","",VLOOKUP(F19,'Car-Name'!$A$12:$B$44,2))</f>
        <v>Mike Robison</v>
      </c>
      <c r="R19" s="149">
        <f t="shared" si="3"/>
        <v>7.2175925925925921E-2</v>
      </c>
      <c r="S19" s="131">
        <f t="shared" si="5"/>
        <v>24.24631173829378</v>
      </c>
      <c r="T19" s="222">
        <f t="shared" si="0"/>
        <v>20</v>
      </c>
      <c r="U19" s="303">
        <f>IF(F19="",(""),((R19+(VLOOKUP(P19,'Leg-2'!$F$12:$U$44,16,FALSE)))))</f>
        <v>0.14173611111111112</v>
      </c>
      <c r="V19" s="8">
        <f>IF(F19="","",(O19+VLOOKUP('Leg-3'!F19,'Leg-2'!$F$12:$V$44,17,FALSE)))</f>
        <v>127</v>
      </c>
      <c r="W19" s="219">
        <f>IF(P19="","",((O19+(VLOOKUP('Leg-3'!P19,'Leg-2'!$F$12:$V$44,17,FALSE)))/(U19*24)))</f>
        <v>37.334639882410578</v>
      </c>
      <c r="X19" s="150">
        <f t="shared" si="6"/>
        <v>20</v>
      </c>
    </row>
    <row r="20" spans="1:24" s="6" customFormat="1" ht="15" thickBot="1" x14ac:dyDescent="0.35">
      <c r="A20" s="257">
        <f>IF(('Leg-2'!F20=""),"",('Leg-2'!F20))</f>
        <v>11</v>
      </c>
      <c r="B20" s="256" t="str">
        <f>IF((A20=""),"",VLOOKUP(A20,'Car-Name'!$A$12:$B$44,2))</f>
        <v>Erica Cerovski</v>
      </c>
      <c r="C20" s="374">
        <v>0.17106481481481481</v>
      </c>
      <c r="D20" s="256" t="str">
        <f>IF((A20=""),"",VLOOKUP(A20,'Car-Name'!$A$12:$C$44,3))</f>
        <v>406-461-1390</v>
      </c>
      <c r="E20" s="377"/>
      <c r="F20" s="415">
        <v>8</v>
      </c>
      <c r="G20" s="24" t="str">
        <f>IF((F20=""),"",(VLOOKUP(F20,'Car-Name'!$A$12:$B$44,2)))</f>
        <v>Mike Stormo</v>
      </c>
      <c r="H20" s="383">
        <v>0.20204861111111114</v>
      </c>
      <c r="I20" s="28">
        <f>IF((H20=""),"",(H20-(VLOOKUP(F20,'Leg-3'!$A$12:$C$44,3,FALSE))))</f>
        <v>3.1562500000000132E-2</v>
      </c>
      <c r="J20" s="396"/>
      <c r="K20" s="28" t="str">
        <f t="shared" si="4"/>
        <v/>
      </c>
      <c r="L20" s="383"/>
      <c r="M20" s="383"/>
      <c r="N20" s="28">
        <f t="shared" si="1"/>
        <v>3.1562500000000132E-2</v>
      </c>
      <c r="O20" s="398">
        <v>42</v>
      </c>
      <c r="P20" s="148">
        <f t="shared" si="2"/>
        <v>8</v>
      </c>
      <c r="Q20" s="302" t="str">
        <f>IF('Car-Name'!A20="","",VLOOKUP(F20,'Car-Name'!$A$12:$B$44,2))</f>
        <v>Mike Stormo</v>
      </c>
      <c r="R20" s="149">
        <f t="shared" si="3"/>
        <v>3.1562500000000132E-2</v>
      </c>
      <c r="S20" s="131">
        <f t="shared" si="5"/>
        <v>55.445544554455211</v>
      </c>
      <c r="T20" s="222">
        <f t="shared" si="0"/>
        <v>5</v>
      </c>
      <c r="U20" s="303">
        <f>IF(F20="",(""),((R20+(VLOOKUP(P20,'Leg-2'!$F$12:$U$44,16,FALSE)))))</f>
        <v>0.10430555555555569</v>
      </c>
      <c r="V20" s="8">
        <f>IF(F20="","",(O20+VLOOKUP('Leg-3'!F20,'Leg-2'!$F$12:$V$44,17,FALSE)))</f>
        <v>127</v>
      </c>
      <c r="W20" s="219">
        <f>IF(P20="","",((O20+(VLOOKUP('Leg-3'!P20,'Leg-2'!$F$12:$V$44,17,FALSE)))/(U20*24)))</f>
        <v>50.732356857523236</v>
      </c>
      <c r="X20" s="150">
        <f t="shared" si="6"/>
        <v>9</v>
      </c>
    </row>
    <row r="21" spans="1:24" s="6" customFormat="1" ht="15" thickBot="1" x14ac:dyDescent="0.35">
      <c r="A21" s="257">
        <f>IF(('Leg-2'!F21=""),"",('Leg-2'!F21))</f>
        <v>17</v>
      </c>
      <c r="B21" s="256" t="str">
        <f>IF((A21=""),"",VLOOKUP(A21,'Car-Name'!$A$12:$B$44,2))</f>
        <v>Mike Robison</v>
      </c>
      <c r="C21" s="371">
        <v>0.17152777777777775</v>
      </c>
      <c r="D21" s="256" t="str">
        <f>IF((A21=""),"",VLOOKUP(A21,'Car-Name'!$A$12:$C$44,3))</f>
        <v>509-844-5900</v>
      </c>
      <c r="E21" s="377"/>
      <c r="F21" s="415">
        <v>16</v>
      </c>
      <c r="G21" s="24" t="str">
        <f>IF((F21=""),"",(VLOOKUP(F21,'Car-Name'!$A$12:$B$44,2)))</f>
        <v>Jillian Robison</v>
      </c>
      <c r="H21" s="383">
        <v>0.20256944444444444</v>
      </c>
      <c r="I21" s="28">
        <f>IF((H21=""),"",(H21-(VLOOKUP(F21,'Leg-3'!$A$12:$C$44,3,FALSE))))</f>
        <v>3.0694444444444441E-2</v>
      </c>
      <c r="J21" s="396"/>
      <c r="K21" s="28" t="str">
        <f t="shared" si="4"/>
        <v/>
      </c>
      <c r="L21" s="383"/>
      <c r="M21" s="383"/>
      <c r="N21" s="28">
        <f t="shared" si="1"/>
        <v>3.0694444444444441E-2</v>
      </c>
      <c r="O21" s="398">
        <v>42</v>
      </c>
      <c r="P21" s="148">
        <f t="shared" si="2"/>
        <v>16</v>
      </c>
      <c r="Q21" s="302" t="str">
        <f>IF('Car-Name'!A21="","",VLOOKUP(F21,'Car-Name'!$A$12:$B$44,2))</f>
        <v>Jillian Robison</v>
      </c>
      <c r="R21" s="149">
        <f t="shared" si="3"/>
        <v>3.0694444444444441E-2</v>
      </c>
      <c r="S21" s="131">
        <f t="shared" si="5"/>
        <v>57.013574660633488</v>
      </c>
      <c r="T21" s="222">
        <f t="shared" si="0"/>
        <v>1</v>
      </c>
      <c r="U21" s="303">
        <f>IF(F21="",(""),((R21+(VLOOKUP(P21,'Leg-2'!$F$12:$U$44,16,FALSE)))))</f>
        <v>9.91550925925926E-2</v>
      </c>
      <c r="V21" s="8">
        <f>IF(F21="","",(O21+VLOOKUP('Leg-3'!F21,'Leg-2'!$F$12:$V$44,17,FALSE)))</f>
        <v>127</v>
      </c>
      <c r="W21" s="219">
        <f>IF(P21="","",((O21+(VLOOKUP('Leg-3'!P21,'Leg-2'!$F$12:$V$44,17,FALSE)))/(U21*24)))</f>
        <v>53.367573246177187</v>
      </c>
      <c r="X21" s="150">
        <f t="shared" si="6"/>
        <v>2</v>
      </c>
    </row>
    <row r="22" spans="1:24" s="6" customFormat="1" ht="15" thickBot="1" x14ac:dyDescent="0.35">
      <c r="A22" s="257">
        <f>IF(('Leg-2'!F22=""),"",('Leg-2'!F22))</f>
        <v>16</v>
      </c>
      <c r="B22" s="256" t="str">
        <f>IF((A22=""),"",VLOOKUP(A22,'Car-Name'!$A$12:$B$44,2))</f>
        <v>Jillian Robison</v>
      </c>
      <c r="C22" s="374">
        <v>0.171875</v>
      </c>
      <c r="D22" s="256" t="str">
        <f>IF((A22=""),"",VLOOKUP(A22,'Car-Name'!$A$12:$C$44,3))</f>
        <v>509-701-0983</v>
      </c>
      <c r="E22" s="377"/>
      <c r="F22" s="415">
        <v>11</v>
      </c>
      <c r="G22" s="24" t="str">
        <f>IF((F22=""),"",(VLOOKUP(F22,'Car-Name'!$A$12:$B$44,2)))</f>
        <v>Erica Cerovski</v>
      </c>
      <c r="H22" s="383">
        <v>0.20268518518518519</v>
      </c>
      <c r="I22" s="28">
        <f>IF((H22=""),"",(H22-(VLOOKUP(F22,'Leg-3'!$A$12:$C$44,3,FALSE))))</f>
        <v>3.1620370370370382E-2</v>
      </c>
      <c r="J22" s="396"/>
      <c r="K22" s="28" t="str">
        <f t="shared" si="4"/>
        <v/>
      </c>
      <c r="L22" s="383"/>
      <c r="M22" s="383"/>
      <c r="N22" s="28">
        <f t="shared" si="1"/>
        <v>3.1620370370370382E-2</v>
      </c>
      <c r="O22" s="398">
        <v>42</v>
      </c>
      <c r="P22" s="148">
        <f t="shared" si="2"/>
        <v>11</v>
      </c>
      <c r="Q22" s="302" t="str">
        <f>IF('Car-Name'!A22="","",VLOOKUP(F22,'Car-Name'!$A$12:$B$44,2))</f>
        <v>Erica Cerovski</v>
      </c>
      <c r="R22" s="149">
        <f t="shared" si="3"/>
        <v>3.1620370370370382E-2</v>
      </c>
      <c r="S22" s="131">
        <f t="shared" si="5"/>
        <v>55.344070278184461</v>
      </c>
      <c r="T22" s="222">
        <f t="shared" si="0"/>
        <v>6</v>
      </c>
      <c r="U22" s="303">
        <f>IF(F22="",(""),((R22+(VLOOKUP(P22,'Leg-2'!$F$12:$U$44,16,FALSE)))))</f>
        <v>0.1026041666666667</v>
      </c>
      <c r="V22" s="8">
        <f>IF(F22="","",(O22+VLOOKUP('Leg-3'!F22,'Leg-2'!$F$12:$V$44,17,FALSE)))</f>
        <v>127</v>
      </c>
      <c r="W22" s="219">
        <f>IF(P22="","",((O22+(VLOOKUP('Leg-3'!P22,'Leg-2'!$F$12:$V$44,17,FALSE)))/(U22*24)))</f>
        <v>51.573604060913688</v>
      </c>
      <c r="X22" s="150">
        <f t="shared" si="6"/>
        <v>6</v>
      </c>
    </row>
    <row r="23" spans="1:24" s="6" customFormat="1" ht="15" thickBot="1" x14ac:dyDescent="0.35">
      <c r="A23" s="257">
        <f>IF(('Leg-2'!F23=""),"",('Leg-2'!F23))</f>
        <v>20</v>
      </c>
      <c r="B23" s="256" t="str">
        <f>IF((A23=""),"",VLOOKUP(A23,'Car-Name'!$A$12:$B$44,2))</f>
        <v>Tony Cerovski</v>
      </c>
      <c r="C23" s="371">
        <v>0.172222222222222</v>
      </c>
      <c r="D23" s="256" t="str">
        <f>IF((A23=""),"",VLOOKUP(A23,'Car-Name'!$A$12:$C$44,3))</f>
        <v>406-461-1389</v>
      </c>
      <c r="E23" s="377"/>
      <c r="F23" s="415">
        <v>20</v>
      </c>
      <c r="G23" s="24" t="str">
        <f>IF((F23=""),"",(VLOOKUP(F23,'Car-Name'!$A$12:$B$44,2)))</f>
        <v>Tony Cerovski</v>
      </c>
      <c r="H23" s="383">
        <v>0.20401620370370369</v>
      </c>
      <c r="I23" s="28">
        <f>IF((H23=""),"",(H23-(VLOOKUP(F23,'Leg-3'!$A$12:$C$44,3,FALSE))))</f>
        <v>3.1793981481481687E-2</v>
      </c>
      <c r="J23" s="396"/>
      <c r="K23" s="28" t="str">
        <f t="shared" si="4"/>
        <v/>
      </c>
      <c r="L23" s="383"/>
      <c r="M23" s="383"/>
      <c r="N23" s="28">
        <f t="shared" si="1"/>
        <v>3.1793981481481687E-2</v>
      </c>
      <c r="O23" s="398">
        <v>42</v>
      </c>
      <c r="P23" s="148">
        <f t="shared" si="2"/>
        <v>20</v>
      </c>
      <c r="Q23" s="302" t="str">
        <f>IF('Car-Name'!A23="","",VLOOKUP(F23,'Car-Name'!$A$12:$B$44,2))</f>
        <v>Tony Cerovski</v>
      </c>
      <c r="R23" s="149">
        <f t="shared" si="3"/>
        <v>3.1793981481481687E-2</v>
      </c>
      <c r="S23" s="131">
        <f t="shared" si="5"/>
        <v>55.041863851473977</v>
      </c>
      <c r="T23" s="222">
        <f t="shared" si="0"/>
        <v>7</v>
      </c>
      <c r="U23" s="303">
        <f>IF(F23="",(""),((R23+(VLOOKUP(P23,'Leg-2'!$F$12:$U$44,16,FALSE)))))</f>
        <v>0.10042824074074096</v>
      </c>
      <c r="V23" s="8">
        <f>IF(F23="","",(O23+VLOOKUP('Leg-3'!F23,'Leg-2'!$F$12:$V$44,17,FALSE)))</f>
        <v>127</v>
      </c>
      <c r="W23" s="219">
        <f>IF(P23="","",((O23+(VLOOKUP('Leg-3'!P23,'Leg-2'!$F$12:$V$44,17,FALSE)))/(U23*24)))</f>
        <v>52.691022242710503</v>
      </c>
      <c r="X23" s="150">
        <f t="shared" si="6"/>
        <v>3</v>
      </c>
    </row>
    <row r="24" spans="1:24" s="6" customFormat="1" ht="15" thickBot="1" x14ac:dyDescent="0.35">
      <c r="A24" s="257">
        <f>IF(('Leg-2'!F24=""),"",('Leg-2'!F24))</f>
        <v>15</v>
      </c>
      <c r="B24" s="256" t="str">
        <f>IF((A24=""),"",VLOOKUP(A24,'Car-Name'!$A$12:$B$44,2))</f>
        <v>Rick Bonebright</v>
      </c>
      <c r="C24" s="374">
        <v>0.172569444444444</v>
      </c>
      <c r="D24" s="256" t="str">
        <f>IF((A24=""),"",VLOOKUP(A24,'Car-Name'!$A$12:$C$44,3))</f>
        <v>406-240-9662</v>
      </c>
      <c r="E24" s="377"/>
      <c r="F24" s="415">
        <v>15</v>
      </c>
      <c r="G24" s="24" t="str">
        <f>IF((F24=""),"",(VLOOKUP(F24,'Car-Name'!$A$12:$B$44,2)))</f>
        <v>Rick Bonebright</v>
      </c>
      <c r="H24" s="383">
        <v>0.20527777777777778</v>
      </c>
      <c r="I24" s="28">
        <f>IF((H24=""),"",(H24-(VLOOKUP(F24,'Leg-3'!$A$12:$C$44,3,FALSE))))</f>
        <v>3.2708333333333783E-2</v>
      </c>
      <c r="J24" s="396"/>
      <c r="K24" s="28" t="str">
        <f t="shared" si="4"/>
        <v/>
      </c>
      <c r="L24" s="383"/>
      <c r="M24" s="383"/>
      <c r="N24" s="28">
        <f t="shared" si="1"/>
        <v>3.2708333333333783E-2</v>
      </c>
      <c r="O24" s="398">
        <v>42</v>
      </c>
      <c r="P24" s="148">
        <f t="shared" si="2"/>
        <v>15</v>
      </c>
      <c r="Q24" s="302" t="str">
        <f>IF('Car-Name'!A24="","",VLOOKUP(F24,'Car-Name'!$A$12:$B$44,2))</f>
        <v>Rick Bonebright</v>
      </c>
      <c r="R24" s="149">
        <f t="shared" si="3"/>
        <v>3.2708333333333783E-2</v>
      </c>
      <c r="S24" s="131">
        <f t="shared" si="5"/>
        <v>53.503184713375063</v>
      </c>
      <c r="T24" s="222">
        <f t="shared" si="0"/>
        <v>11</v>
      </c>
      <c r="U24" s="303">
        <f>IF(F24="",(""),((R24+(VLOOKUP(P24,'Leg-2'!$F$12:$U$44,16,FALSE)))))</f>
        <v>0.10543981481481526</v>
      </c>
      <c r="V24" s="8">
        <f>IF(F24="","",(O24+VLOOKUP('Leg-3'!F24,'Leg-2'!$F$12:$V$44,17,FALSE)))</f>
        <v>127</v>
      </c>
      <c r="W24" s="219">
        <f>IF(P24="","",((O24+(VLOOKUP('Leg-3'!P24,'Leg-2'!$F$12:$V$44,17,FALSE)))/(U24*24)))</f>
        <v>50.186608122941607</v>
      </c>
      <c r="X24" s="150">
        <f t="shared" si="6"/>
        <v>11</v>
      </c>
    </row>
    <row r="25" spans="1:24" s="6" customFormat="1" ht="15" thickBot="1" x14ac:dyDescent="0.35">
      <c r="A25" s="257">
        <f>IF(('Leg-2'!F25=""),"",('Leg-2'!F25))</f>
        <v>12</v>
      </c>
      <c r="B25" s="256" t="str">
        <f>IF((A25=""),"",VLOOKUP(A25,'Car-Name'!$A$12:$B$44,2))</f>
        <v>Sonny Bishop</v>
      </c>
      <c r="C25" s="371">
        <v>0.17298611111111109</v>
      </c>
      <c r="D25" s="256" t="str">
        <f>IF((A25=""),"",VLOOKUP(A25,'Car-Name'!$A$12:$C$44,3))</f>
        <v>714-305-6474</v>
      </c>
      <c r="E25" s="377"/>
      <c r="F25" s="415">
        <v>12</v>
      </c>
      <c r="G25" s="24" t="str">
        <f>IF((F25=""),"",(VLOOKUP(F25,'Car-Name'!$A$12:$B$44,2)))</f>
        <v>Sonny Bishop</v>
      </c>
      <c r="H25" s="383">
        <v>0.2059375</v>
      </c>
      <c r="I25" s="28">
        <f>IF((H25=""),"",(H25-(VLOOKUP(F25,'Leg-3'!$A$12:$C$44,3,FALSE))))</f>
        <v>3.2951388888888905E-2</v>
      </c>
      <c r="J25" s="396"/>
      <c r="K25" s="28" t="str">
        <f t="shared" si="4"/>
        <v/>
      </c>
      <c r="L25" s="383"/>
      <c r="M25" s="383"/>
      <c r="N25" s="28">
        <f t="shared" si="1"/>
        <v>3.2951388888888905E-2</v>
      </c>
      <c r="O25" s="398">
        <v>42</v>
      </c>
      <c r="P25" s="148">
        <f t="shared" si="2"/>
        <v>12</v>
      </c>
      <c r="Q25" s="302" t="str">
        <f>IF('Car-Name'!A25="","",VLOOKUP(F25,'Car-Name'!$A$12:$B$44,2))</f>
        <v>Sonny Bishop</v>
      </c>
      <c r="R25" s="149">
        <f t="shared" si="3"/>
        <v>3.2951388888888905E-2</v>
      </c>
      <c r="S25" s="131">
        <f t="shared" si="5"/>
        <v>53.108535300316099</v>
      </c>
      <c r="T25" s="222">
        <f t="shared" si="0"/>
        <v>12</v>
      </c>
      <c r="U25" s="303">
        <f>IF(F25="",(""),((R25+(VLOOKUP(P25,'Leg-2'!$F$12:$U$44,16,FALSE)))))</f>
        <v>0.10940972222222223</v>
      </c>
      <c r="V25" s="8">
        <f>IF(F25="","",(O25+VLOOKUP('Leg-3'!F25,'Leg-2'!$F$12:$V$44,17,FALSE)))</f>
        <v>127</v>
      </c>
      <c r="W25" s="219">
        <f>IF(P25="","",((O25+(VLOOKUP('Leg-3'!P25,'Leg-2'!$F$12:$V$44,17,FALSE)))/(U25*24)))</f>
        <v>48.365598222786417</v>
      </c>
      <c r="X25" s="150">
        <f t="shared" si="6"/>
        <v>13</v>
      </c>
    </row>
    <row r="26" spans="1:24" s="6" customFormat="1" ht="15" thickBot="1" x14ac:dyDescent="0.35">
      <c r="A26" s="257">
        <f>IF(('Leg-2'!F26=""),"",('Leg-2'!F26))</f>
        <v>3</v>
      </c>
      <c r="B26" s="256" t="str">
        <f>IF((A26=""),"",VLOOKUP(A26,'Car-Name'!$A$12:$B$44,2))</f>
        <v>Mike Cuffe</v>
      </c>
      <c r="C26" s="374">
        <v>0.17326388888888899</v>
      </c>
      <c r="D26" s="256" t="str">
        <f>IF((A26=""),"",VLOOKUP(A26,'Car-Name'!$A$12:$C$44,3))</f>
        <v>406-293-1247</v>
      </c>
      <c r="E26" s="377"/>
      <c r="F26" s="415">
        <v>3</v>
      </c>
      <c r="G26" s="24" t="str">
        <f>IF((F26=""),"",(VLOOKUP(F26,'Car-Name'!$A$12:$B$44,2)))</f>
        <v>Mike Cuffe</v>
      </c>
      <c r="H26" s="383">
        <v>0.20696759259259259</v>
      </c>
      <c r="I26" s="28">
        <f>IF((H26=""),"",(H26-(VLOOKUP(F26,'Leg-3'!$A$12:$C$44,3,FALSE))))</f>
        <v>3.3703703703703597E-2</v>
      </c>
      <c r="J26" s="396"/>
      <c r="K26" s="28" t="str">
        <f t="shared" si="4"/>
        <v/>
      </c>
      <c r="L26" s="383"/>
      <c r="M26" s="383"/>
      <c r="N26" s="28">
        <f t="shared" si="1"/>
        <v>3.3703703703703597E-2</v>
      </c>
      <c r="O26" s="398">
        <v>42</v>
      </c>
      <c r="P26" s="148">
        <f t="shared" si="2"/>
        <v>3</v>
      </c>
      <c r="Q26" s="302" t="str">
        <f>IF('Car-Name'!A26="","",VLOOKUP(F26,'Car-Name'!$A$12:$B$44,2))</f>
        <v>Mike Cuffe</v>
      </c>
      <c r="R26" s="149">
        <f t="shared" si="3"/>
        <v>3.3703703703703597E-2</v>
      </c>
      <c r="S26" s="131">
        <f t="shared" si="5"/>
        <v>51.92307692307709</v>
      </c>
      <c r="T26" s="222">
        <f t="shared" si="0"/>
        <v>14</v>
      </c>
      <c r="U26" s="303">
        <f>IF(F26="",(""),((R26+(VLOOKUP(P26,'Leg-2'!$F$12:$U$44,16,FALSE)))))</f>
        <v>0.11967592592592584</v>
      </c>
      <c r="V26" s="8">
        <f>IF(F26="","",(O26+VLOOKUP('Leg-3'!F26,'Leg-2'!$F$12:$V$44,17,FALSE)))</f>
        <v>127</v>
      </c>
      <c r="W26" s="219">
        <f>IF(P26="","",((O26+(VLOOKUP('Leg-3'!P26,'Leg-2'!$F$12:$V$44,17,FALSE)))/(U26*24)))</f>
        <v>44.216634429400422</v>
      </c>
      <c r="X26" s="150">
        <f t="shared" si="6"/>
        <v>16</v>
      </c>
    </row>
    <row r="27" spans="1:24" s="6" customFormat="1" ht="15" thickBot="1" x14ac:dyDescent="0.35">
      <c r="A27" s="257">
        <f>IF(('Leg-2'!F27=""),"",('Leg-2'!F27))</f>
        <v>13</v>
      </c>
      <c r="B27" s="256" t="str">
        <f>IF((A27=""),"",VLOOKUP(A27,'Car-Name'!$A$12:$B$44,2))</f>
        <v>Ralph Brevik</v>
      </c>
      <c r="C27" s="371">
        <v>0.1736226851851852</v>
      </c>
      <c r="D27" s="256" t="str">
        <f>IF((A27=""),"",VLOOKUP(A27,'Car-Name'!$A$12:$C$44,3))</f>
        <v>509-435-1895</v>
      </c>
      <c r="E27" s="377"/>
      <c r="F27" s="415">
        <v>13</v>
      </c>
      <c r="G27" s="24" t="str">
        <f>IF((F27=""),"",(VLOOKUP(F27,'Car-Name'!$A$12:$B$44,2)))</f>
        <v>Ralph Brevik</v>
      </c>
      <c r="H27" s="383">
        <v>0.21034722222222221</v>
      </c>
      <c r="I27" s="28">
        <f>IF((H27=""),"",(H27-(VLOOKUP(F27,'Leg-3'!$A$12:$C$44,3,FALSE))))</f>
        <v>3.6724537037037014E-2</v>
      </c>
      <c r="J27" s="396"/>
      <c r="K27" s="28" t="str">
        <f t="shared" si="4"/>
        <v/>
      </c>
      <c r="L27" s="383"/>
      <c r="M27" s="383"/>
      <c r="N27" s="28">
        <f t="shared" si="1"/>
        <v>3.6724537037037014E-2</v>
      </c>
      <c r="O27" s="398">
        <v>42</v>
      </c>
      <c r="P27" s="148">
        <f t="shared" si="2"/>
        <v>13</v>
      </c>
      <c r="Q27" s="302" t="str">
        <f>IF('Car-Name'!A27="","",VLOOKUP(F27,'Car-Name'!$A$12:$B$44,2))</f>
        <v>Ralph Brevik</v>
      </c>
      <c r="R27" s="149">
        <f t="shared" si="3"/>
        <v>3.6724537037037014E-2</v>
      </c>
      <c r="S27" s="131">
        <f t="shared" si="5"/>
        <v>47.652064292467728</v>
      </c>
      <c r="T27" s="222">
        <f t="shared" si="0"/>
        <v>15</v>
      </c>
      <c r="U27" s="303">
        <f>IF(F27="",(""),((R27+(VLOOKUP(P27,'Leg-2'!$F$12:$U$44,16,FALSE)))))</f>
        <v>0.11692129629629627</v>
      </c>
      <c r="V27" s="8">
        <f>IF(F27="","",(O27+VLOOKUP('Leg-3'!F27,'Leg-2'!$F$12:$V$44,17,FALSE)))</f>
        <v>127</v>
      </c>
      <c r="W27" s="219">
        <f>IF(P27="","",((O27+(VLOOKUP('Leg-3'!P27,'Leg-2'!$F$12:$V$44,17,FALSE)))/(U27*24)))</f>
        <v>45.258364680261344</v>
      </c>
      <c r="X27" s="150">
        <f t="shared" si="6"/>
        <v>15</v>
      </c>
    </row>
    <row r="28" spans="1:24" s="6" customFormat="1" ht="15" thickBot="1" x14ac:dyDescent="0.35">
      <c r="A28" s="257">
        <f>IF(('Leg-2'!F28=""),"",('Leg-2'!F28))</f>
        <v>19</v>
      </c>
      <c r="B28" s="256" t="str">
        <f>IF((A28=""),"",VLOOKUP(A28,'Car-Name'!$A$12:$B$44,2))</f>
        <v>Rick Carnegie</v>
      </c>
      <c r="C28" s="374">
        <v>0.17395833333333299</v>
      </c>
      <c r="D28" s="256" t="str">
        <f>IF((A28=""),"",VLOOKUP(A28,'Car-Name'!$A$12:$C$44,3))</f>
        <v>509-590-9224</v>
      </c>
      <c r="E28" s="377"/>
      <c r="F28" s="415">
        <v>19</v>
      </c>
      <c r="G28" s="24" t="str">
        <f>IF((F28=""),"",(VLOOKUP(F28,'Car-Name'!$A$12:$B$44,2)))</f>
        <v>Rick Carnegie</v>
      </c>
      <c r="H28" s="383">
        <v>0.21079861111111112</v>
      </c>
      <c r="I28" s="28">
        <f>IF((H28=""),"",(H28-(VLOOKUP(F28,'Leg-3'!$A$12:$C$44,3,FALSE))))</f>
        <v>3.6840277777778124E-2</v>
      </c>
      <c r="J28" s="396"/>
      <c r="K28" s="28" t="str">
        <f t="shared" si="4"/>
        <v/>
      </c>
      <c r="L28" s="383"/>
      <c r="M28" s="383"/>
      <c r="N28" s="28">
        <f t="shared" si="1"/>
        <v>3.6840277777778124E-2</v>
      </c>
      <c r="O28" s="398">
        <v>42</v>
      </c>
      <c r="P28" s="148">
        <f t="shared" si="2"/>
        <v>19</v>
      </c>
      <c r="Q28" s="302" t="str">
        <f>IF('Car-Name'!A28="","",VLOOKUP(F28,'Car-Name'!$A$12:$B$44,2))</f>
        <v>Rick Carnegie</v>
      </c>
      <c r="R28" s="149">
        <f t="shared" si="3"/>
        <v>3.6840277777778124E-2</v>
      </c>
      <c r="S28" s="131">
        <f t="shared" si="5"/>
        <v>47.502356267671558</v>
      </c>
      <c r="T28" s="222">
        <f t="shared" si="0"/>
        <v>16</v>
      </c>
      <c r="U28" s="303">
        <f>IF(F28="",(""),((R28+(VLOOKUP(P28,'Leg-2'!$F$12:$U$44,16,FALSE)))))</f>
        <v>0.11650462962962997</v>
      </c>
      <c r="V28" s="8">
        <f>IF(F28="","",(O28+VLOOKUP('Leg-3'!F28,'Leg-2'!$F$12:$V$44,17,FALSE)))</f>
        <v>127</v>
      </c>
      <c r="W28" s="219">
        <f>IF(P28="","",((O28+(VLOOKUP('Leg-3'!P28,'Leg-2'!$F$12:$V$44,17,FALSE)))/(U28*24)))</f>
        <v>45.420226505066431</v>
      </c>
      <c r="X28" s="150">
        <f t="shared" si="6"/>
        <v>14</v>
      </c>
    </row>
    <row r="29" spans="1:24" s="6" customFormat="1" x14ac:dyDescent="0.3">
      <c r="A29" s="257">
        <f>IF(('Leg-2'!F29=""),"",('Leg-2'!F29))</f>
        <v>18</v>
      </c>
      <c r="B29" s="256" t="str">
        <f>IF((A29=""),"",VLOOKUP(A29,'Car-Name'!$A$12:$B$44,2))</f>
        <v>Bill Comer</v>
      </c>
      <c r="C29" s="371">
        <v>0.17439814814814814</v>
      </c>
      <c r="D29" s="256" t="str">
        <f>IF((A29=""),"",VLOOKUP(A29,'Car-Name'!$A$12:$C$44,3))</f>
        <v>630-896-2111</v>
      </c>
      <c r="E29" s="377"/>
      <c r="F29" s="415">
        <v>18</v>
      </c>
      <c r="G29" s="24" t="str">
        <f>IF((F29=""),"",(VLOOKUP(F29,'Car-Name'!$A$12:$B$44,2)))</f>
        <v>Bill Comer</v>
      </c>
      <c r="H29" s="383">
        <v>0.21138888888888888</v>
      </c>
      <c r="I29" s="28">
        <f>IF((H29=""),"",(H29-(VLOOKUP(F29,'Leg-3'!$A$12:$C$44,3,FALSE))))</f>
        <v>3.6990740740740741E-2</v>
      </c>
      <c r="J29" s="396"/>
      <c r="K29" s="28" t="str">
        <f t="shared" si="4"/>
        <v/>
      </c>
      <c r="L29" s="383"/>
      <c r="M29" s="383"/>
      <c r="N29" s="28">
        <f t="shared" si="1"/>
        <v>3.6990740740740741E-2</v>
      </c>
      <c r="O29" s="398">
        <v>42</v>
      </c>
      <c r="P29" s="148">
        <f t="shared" si="2"/>
        <v>18</v>
      </c>
      <c r="Q29" s="302" t="str">
        <f>IF('Car-Name'!A29="","",VLOOKUP(F29,'Car-Name'!$A$12:$B$44,2))</f>
        <v>Bill Comer</v>
      </c>
      <c r="R29" s="149">
        <f t="shared" si="3"/>
        <v>3.6990740740740741E-2</v>
      </c>
      <c r="S29" s="131">
        <f t="shared" si="5"/>
        <v>47.309136420525654</v>
      </c>
      <c r="T29" s="222">
        <f t="shared" si="0"/>
        <v>17</v>
      </c>
      <c r="U29" s="303">
        <f>IF(F29="",(""),((R29+(VLOOKUP(P29,'Leg-2'!$F$12:$U$44,16,FALSE)))))</f>
        <v>0.12608796296296299</v>
      </c>
      <c r="V29" s="8">
        <f>IF(F29="","",(O29+VLOOKUP('Leg-3'!F29,'Leg-2'!$F$12:$V$44,17,FALSE)))</f>
        <v>127</v>
      </c>
      <c r="W29" s="219">
        <f>IF(P29="","",((O29+(VLOOKUP('Leg-3'!P29,'Leg-2'!$F$12:$V$44,17,FALSE)))/(U29*24)))</f>
        <v>41.968055810537905</v>
      </c>
      <c r="X29" s="150">
        <f t="shared" si="6"/>
        <v>17</v>
      </c>
    </row>
    <row r="30" spans="1:24" s="6" customFormat="1" ht="15" thickBot="1" x14ac:dyDescent="0.35">
      <c r="A30" s="257">
        <f>IF(('Leg-2'!F30=""),"",('Leg-2'!F30))</f>
        <v>14</v>
      </c>
      <c r="B30" s="256" t="str">
        <f>IF((A30=""),"",VLOOKUP(A30,'Car-Name'!$A$12:$B$44,2))</f>
        <v>Nan Robison</v>
      </c>
      <c r="C30" s="374"/>
      <c r="D30" s="256" t="str">
        <f>IF((A30=""),"",VLOOKUP(A30,'Car-Name'!$A$12:$C$44,3))</f>
        <v>509-701-4359</v>
      </c>
      <c r="E30" s="377"/>
      <c r="F30" s="415">
        <v>14</v>
      </c>
      <c r="G30" s="24" t="str">
        <f>IF((F30=""),"",(VLOOKUP(F30,'Car-Name'!$A$12:$B$44,2)))</f>
        <v>Nan Robison</v>
      </c>
      <c r="H30" s="383"/>
      <c r="I30" s="28" t="str">
        <f>IF((H30=""),"",(H30-(VLOOKUP(F30,'Leg-3'!$A$12:$C$44,3,FALSE))))</f>
        <v/>
      </c>
      <c r="J30" s="396" t="s">
        <v>351</v>
      </c>
      <c r="K30" s="28">
        <f t="shared" si="4"/>
        <v>3.6990740740740741E-2</v>
      </c>
      <c r="L30" s="383"/>
      <c r="M30" s="383"/>
      <c r="N30" s="28">
        <f t="shared" si="1"/>
        <v>3.6990740740740741E-2</v>
      </c>
      <c r="O30" s="399">
        <v>0</v>
      </c>
      <c r="P30" s="148">
        <f t="shared" si="2"/>
        <v>14</v>
      </c>
      <c r="Q30" s="302" t="str">
        <f>IF('Car-Name'!A30="","",VLOOKUP(F30,'Car-Name'!$A$12:$B$44,2))</f>
        <v>Nan Robison</v>
      </c>
      <c r="R30" s="149">
        <f t="shared" si="3"/>
        <v>3.6990740740740741E-2</v>
      </c>
      <c r="S30" s="131">
        <f t="shared" si="5"/>
        <v>0</v>
      </c>
      <c r="T30" s="222">
        <f t="shared" si="0"/>
        <v>17</v>
      </c>
      <c r="U30" s="303">
        <f>IF(F30="",(""),((R30+(VLOOKUP(P30,'Leg-2'!$F$12:$U$44,16,FALSE)))))</f>
        <v>0.12608796296296299</v>
      </c>
      <c r="V30" s="8">
        <f>IF(F30="","",(O30+VLOOKUP('Leg-3'!F30,'Leg-2'!$F$12:$V$44,17,FALSE)))</f>
        <v>6</v>
      </c>
      <c r="W30" s="219">
        <f>IF(P30="","",((O30+(VLOOKUP('Leg-3'!P30,'Leg-2'!$F$12:$V$44,17,FALSE)))/(U30*24)))</f>
        <v>1.9827427941986411</v>
      </c>
      <c r="X30" s="150">
        <f t="shared" si="6"/>
        <v>17</v>
      </c>
    </row>
    <row r="31" spans="1:24" s="6" customFormat="1" x14ac:dyDescent="0.3">
      <c r="A31" s="257">
        <f>IF(('Leg-2'!F31=""),"",('Leg-2'!F31))</f>
        <v>7</v>
      </c>
      <c r="B31" s="256" t="str">
        <f>IF((A31=""),"",VLOOKUP(A31,'Car-Name'!$A$12:$B$44,2))</f>
        <v>Myron Richardson</v>
      </c>
      <c r="C31" s="371"/>
      <c r="D31" s="256" t="str">
        <f>IF((A31=""),"",VLOOKUP(A31,'Car-Name'!$A$12:$C$44,3))</f>
        <v>208-773-9259</v>
      </c>
      <c r="E31" s="377"/>
      <c r="F31" s="415">
        <v>7</v>
      </c>
      <c r="G31" s="24" t="str">
        <f>IF((F31=""),"",(VLOOKUP(F31,'Car-Name'!$A$12:$B$44,2)))</f>
        <v>Myron Richardson</v>
      </c>
      <c r="H31" s="383"/>
      <c r="I31" s="28" t="str">
        <f>IF((H31=""),"",(H31-(VLOOKUP(F31,'Leg-3'!$A$12:$C$44,3,FALSE))))</f>
        <v/>
      </c>
      <c r="J31" s="396" t="s">
        <v>351</v>
      </c>
      <c r="K31" s="28">
        <f t="shared" si="4"/>
        <v>3.6990740740740741E-2</v>
      </c>
      <c r="L31" s="383"/>
      <c r="M31" s="383"/>
      <c r="N31" s="28">
        <f t="shared" si="1"/>
        <v>3.6990740740740741E-2</v>
      </c>
      <c r="O31" s="399">
        <v>0</v>
      </c>
      <c r="P31" s="148">
        <f t="shared" si="2"/>
        <v>7</v>
      </c>
      <c r="Q31" s="302" t="str">
        <f>IF('Car-Name'!A31="","",VLOOKUP(F31,'Car-Name'!$A$12:$B$44,2))</f>
        <v>Myron Richardson</v>
      </c>
      <c r="R31" s="149">
        <f t="shared" si="3"/>
        <v>3.6990740740740741E-2</v>
      </c>
      <c r="S31" s="131">
        <f t="shared" si="5"/>
        <v>0</v>
      </c>
      <c r="T31" s="222">
        <f t="shared" si="0"/>
        <v>17</v>
      </c>
      <c r="U31" s="303">
        <f>IF(F31="",(""),((R31+(VLOOKUP(P31,'Leg-2'!$F$12:$U$44,16,FALSE)))))</f>
        <v>0.12608796296296299</v>
      </c>
      <c r="V31" s="8">
        <f>IF(F31="","",(O31+VLOOKUP('Leg-3'!F31,'Leg-2'!$F$12:$V$44,17,FALSE)))</f>
        <v>74</v>
      </c>
      <c r="W31" s="219">
        <f>IF(P31="","",((O31+(VLOOKUP('Leg-3'!P31,'Leg-2'!$F$12:$V$44,17,FALSE)))/(U31*24)))</f>
        <v>24.453827795116574</v>
      </c>
      <c r="X31" s="150">
        <f t="shared" si="6"/>
        <v>17</v>
      </c>
    </row>
    <row r="32" spans="1:24" s="6" customFormat="1" x14ac:dyDescent="0.3">
      <c r="A32" s="257" t="str">
        <f>IF(('Leg-2'!F32=""),"",('Leg-2'!F32))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415"/>
      <c r="G32" s="24" t="str">
        <f>IF((F32=""),"",(VLOOKUP(F32,'Car-Name'!$A$12:$B$44,2)))</f>
        <v/>
      </c>
      <c r="H32" s="383"/>
      <c r="I32" s="28" t="str">
        <f>IF((H32=""),"",(H32-(VLOOKUP(F32,'Leg-3'!$A$12:$C$44,3,FALSE))))</f>
        <v/>
      </c>
      <c r="J32" s="396"/>
      <c r="K32" s="28" t="str">
        <f t="shared" si="4"/>
        <v/>
      </c>
      <c r="L32" s="383"/>
      <c r="M32" s="383"/>
      <c r="N32" s="28" t="str">
        <f t="shared" si="1"/>
        <v/>
      </c>
      <c r="O32" s="399"/>
      <c r="P32" s="148" t="str">
        <f t="shared" si="2"/>
        <v/>
      </c>
      <c r="Q32" s="302" t="e">
        <f>IF('Car-Name'!A32="","",VLOOKUP(F32,'Car-Name'!$A$12:$B$44,2))</f>
        <v>#N/A</v>
      </c>
      <c r="R32" s="149" t="str">
        <f t="shared" si="3"/>
        <v/>
      </c>
      <c r="S32" s="131" t="str">
        <f t="shared" si="5"/>
        <v/>
      </c>
      <c r="T32" s="222" t="str">
        <f t="shared" si="0"/>
        <v/>
      </c>
      <c r="U32" s="303" t="str">
        <f>IF(F32="",(""),((R32+(VLOOKUP(P32,'Leg-2'!$F$12:$U$44,16,FALSE)))))</f>
        <v/>
      </c>
      <c r="V32" s="8" t="str">
        <f>IF(F32="","",(O32+VLOOKUP('Leg-3'!F32,'Leg-2'!$F$12:$V$44,17,FALSE)))</f>
        <v/>
      </c>
      <c r="W32" s="219" t="str">
        <f>IF(P32="","",((O32+(VLOOKUP('Leg-3'!P32,'Leg-2'!$F$12:$V$44,17,FALSE)))/(U32*24)))</f>
        <v/>
      </c>
      <c r="X32" s="150" t="str">
        <f t="shared" si="6"/>
        <v/>
      </c>
    </row>
    <row r="33" spans="1:24" s="6" customFormat="1" x14ac:dyDescent="0.3">
      <c r="A33" s="257" t="str">
        <f>IF(('Leg-2'!F33=""),"",('Leg-2'!F33))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415"/>
      <c r="G33" s="24" t="str">
        <f>IF((F33=""),"",(VLOOKUP(F33,'Car-Name'!$A$12:$B$44,2)))</f>
        <v/>
      </c>
      <c r="H33" s="383"/>
      <c r="I33" s="28" t="str">
        <f>IF((H33=""),"",(H33-(VLOOKUP(F33,'Leg-3'!$A$12:$C$44,3,FALSE))))</f>
        <v/>
      </c>
      <c r="J33" s="396"/>
      <c r="K33" s="28" t="str">
        <f t="shared" si="4"/>
        <v/>
      </c>
      <c r="L33" s="383"/>
      <c r="M33" s="383"/>
      <c r="N33" s="28" t="str">
        <f t="shared" si="1"/>
        <v/>
      </c>
      <c r="O33" s="399"/>
      <c r="P33" s="148" t="str">
        <f t="shared" si="2"/>
        <v/>
      </c>
      <c r="Q33" s="302" t="e">
        <f>IF('Car-Name'!A33="","",VLOOKUP(F33,'Car-Name'!$A$12:$B$44,2))</f>
        <v>#N/A</v>
      </c>
      <c r="R33" s="149" t="str">
        <f t="shared" si="3"/>
        <v/>
      </c>
      <c r="S33" s="131" t="str">
        <f t="shared" si="5"/>
        <v/>
      </c>
      <c r="T33" s="222" t="str">
        <f t="shared" si="0"/>
        <v/>
      </c>
      <c r="U33" s="303" t="str">
        <f>IF(F33="",(""),((R33+(VLOOKUP(P33,'Leg-2'!$F$12:$U$44,16,FALSE)))))</f>
        <v/>
      </c>
      <c r="V33" s="8" t="str">
        <f>IF(F33="","",(O33+VLOOKUP('Leg-3'!F33,'Leg-2'!$F$12:$V$44,17,FALSE)))</f>
        <v/>
      </c>
      <c r="W33" s="219" t="str">
        <f>IF(P33="","",((O33+(VLOOKUP('Leg-3'!P33,'Leg-2'!$F$12:$V$44,17,FALSE)))/(U33*24)))</f>
        <v/>
      </c>
      <c r="X33" s="150" t="str">
        <f t="shared" si="6"/>
        <v/>
      </c>
    </row>
    <row r="34" spans="1:24" s="6" customFormat="1" x14ac:dyDescent="0.3">
      <c r="A34" s="257" t="str">
        <f>IF(('Leg-2'!F34=""),"",('Leg-2'!F34))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415"/>
      <c r="G34" s="24" t="str">
        <f>IF((F34=""),"",(VLOOKUP(F34,'Car-Name'!$A$12:$B$44,2)))</f>
        <v/>
      </c>
      <c r="H34" s="383"/>
      <c r="I34" s="28" t="str">
        <f>IF((H34=""),"",(H34-(VLOOKUP(F34,'Leg-3'!$A$12:$C$44,3,FALSE))))</f>
        <v/>
      </c>
      <c r="J34" s="396"/>
      <c r="K34" s="28" t="str">
        <f t="shared" si="4"/>
        <v/>
      </c>
      <c r="L34" s="383"/>
      <c r="M34" s="383"/>
      <c r="N34" s="28" t="str">
        <f t="shared" si="1"/>
        <v/>
      </c>
      <c r="O34" s="399"/>
      <c r="P34" s="148" t="str">
        <f t="shared" si="2"/>
        <v/>
      </c>
      <c r="Q34" s="302" t="e">
        <f>IF('Car-Name'!A34="","",VLOOKUP(F34,'Car-Name'!$A$12:$B$44,2))</f>
        <v>#N/A</v>
      </c>
      <c r="R34" s="149" t="str">
        <f t="shared" si="3"/>
        <v/>
      </c>
      <c r="S34" s="131" t="str">
        <f t="shared" si="5"/>
        <v/>
      </c>
      <c r="T34" s="222" t="str">
        <f t="shared" si="0"/>
        <v/>
      </c>
      <c r="U34" s="303" t="str">
        <f>IF(F34="",(""),((R34+(VLOOKUP(P34,'Leg-2'!$F$12:$U$44,16,FALSE)))))</f>
        <v/>
      </c>
      <c r="V34" s="8" t="str">
        <f>IF(F34="","",(O34+VLOOKUP('Leg-3'!F34,'Leg-2'!$F$12:$V$44,17,FALSE)))</f>
        <v/>
      </c>
      <c r="W34" s="219" t="str">
        <f>IF(P34="","",((O34+(VLOOKUP('Leg-3'!P34,'Leg-2'!$F$12:$V$44,17,FALSE)))/(U34*24)))</f>
        <v/>
      </c>
      <c r="X34" s="150" t="str">
        <f t="shared" si="6"/>
        <v/>
      </c>
    </row>
    <row r="35" spans="1:24" s="6" customFormat="1" x14ac:dyDescent="0.3">
      <c r="A35" s="257" t="str">
        <f>IF(('Leg-2'!F35=""),"",('Leg-2'!F35))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415"/>
      <c r="G35" s="24" t="str">
        <f>IF((F35=""),"",(VLOOKUP(F35,'Car-Name'!$A$12:$B$44,2)))</f>
        <v/>
      </c>
      <c r="H35" s="383"/>
      <c r="I35" s="28" t="str">
        <f>IF((H35=""),"",(H35-(VLOOKUP(F35,'Leg-3'!$A$12:$C$44,3,FALSE))))</f>
        <v/>
      </c>
      <c r="J35" s="396"/>
      <c r="K35" s="28" t="str">
        <f t="shared" si="4"/>
        <v/>
      </c>
      <c r="L35" s="383"/>
      <c r="M35" s="383"/>
      <c r="N35" s="28" t="str">
        <f t="shared" si="1"/>
        <v/>
      </c>
      <c r="O35" s="399"/>
      <c r="P35" s="148" t="str">
        <f t="shared" si="2"/>
        <v/>
      </c>
      <c r="Q35" s="302" t="str">
        <f>IF('Car-Name'!A35="","",VLOOKUP(F35,'Car-Name'!$A$12:$B$44,2))</f>
        <v/>
      </c>
      <c r="R35" s="149" t="str">
        <f t="shared" si="3"/>
        <v/>
      </c>
      <c r="S35" s="131" t="str">
        <f t="shared" si="5"/>
        <v/>
      </c>
      <c r="T35" s="222" t="str">
        <f t="shared" si="0"/>
        <v/>
      </c>
      <c r="U35" s="303" t="str">
        <f>IF(F35="",(""),((R35+(VLOOKUP(P35,'Leg-2'!$F$12:$U$44,16,FALSE)))))</f>
        <v/>
      </c>
      <c r="V35" s="8" t="str">
        <f>IF(F35="","",(O35+VLOOKUP('Leg-3'!F35,'Leg-2'!$F$12:$V$44,17,FALSE)))</f>
        <v/>
      </c>
      <c r="W35" s="219" t="str">
        <f>IF(P35="","",((O35+(VLOOKUP('Leg-3'!P35,'Leg-2'!$F$12:$V$44,17,FALSE)))/(U35*24)))</f>
        <v/>
      </c>
      <c r="X35" s="150" t="str">
        <f t="shared" si="6"/>
        <v/>
      </c>
    </row>
    <row r="36" spans="1:24" s="6" customFormat="1" x14ac:dyDescent="0.3">
      <c r="A36" s="257" t="str">
        <f>IF(('Leg-2'!F36=""),"",('Leg-2'!F36))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415"/>
      <c r="G36" s="24" t="str">
        <f>IF((F36=""),"",(VLOOKUP(F36,'Car-Name'!$A$12:$B$44,2)))</f>
        <v/>
      </c>
      <c r="H36" s="383"/>
      <c r="I36" s="28" t="str">
        <f>IF((H36=""),"",(H36-(VLOOKUP(F36,'Leg-3'!$A$12:$C$44,3,FALSE))))</f>
        <v/>
      </c>
      <c r="J36" s="396"/>
      <c r="K36" s="28" t="str">
        <f t="shared" si="4"/>
        <v/>
      </c>
      <c r="L36" s="383"/>
      <c r="M36" s="383"/>
      <c r="N36" s="28" t="str">
        <f t="shared" si="1"/>
        <v/>
      </c>
      <c r="O36" s="399"/>
      <c r="P36" s="148" t="str">
        <f t="shared" si="2"/>
        <v/>
      </c>
      <c r="Q36" s="302" t="str">
        <f>IF('Car-Name'!A36="","",VLOOKUP(F36,'Car-Name'!$A$12:$B$44,2))</f>
        <v/>
      </c>
      <c r="R36" s="149" t="str">
        <f t="shared" si="3"/>
        <v/>
      </c>
      <c r="S36" s="131" t="str">
        <f t="shared" si="5"/>
        <v/>
      </c>
      <c r="T36" s="222" t="str">
        <f t="shared" si="0"/>
        <v/>
      </c>
      <c r="U36" s="303" t="str">
        <f>IF(F36="",(""),((R36+(VLOOKUP(P36,'Leg-2'!$F$12:$U$44,16,FALSE)))))</f>
        <v/>
      </c>
      <c r="V36" s="8" t="str">
        <f>IF(F36="","",(O36+VLOOKUP('Leg-3'!F36,'Leg-2'!$F$12:$V$44,17,FALSE)))</f>
        <v/>
      </c>
      <c r="W36" s="219" t="str">
        <f>IF(P36="","",((O36+(VLOOKUP('Leg-3'!P36,'Leg-2'!$F$12:$V$44,17,FALSE)))/(U36*24)))</f>
        <v/>
      </c>
      <c r="X36" s="150" t="str">
        <f t="shared" si="6"/>
        <v/>
      </c>
    </row>
    <row r="37" spans="1:24" s="6" customFormat="1" x14ac:dyDescent="0.3">
      <c r="A37" s="257" t="str">
        <f>IF(('Leg-2'!F37=""),"",('Leg-2'!F37))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415"/>
      <c r="G37" s="24" t="str">
        <f>IF((F37=""),"",(VLOOKUP(F37,'Car-Name'!$A$12:$B$44,2)))</f>
        <v/>
      </c>
      <c r="H37" s="383"/>
      <c r="I37" s="28" t="str">
        <f>IF((H37=""),"",(H37-(VLOOKUP(F37,'Leg-3'!$A$12:$C$44,3,FALSE))))</f>
        <v/>
      </c>
      <c r="J37" s="396"/>
      <c r="K37" s="28" t="str">
        <f t="shared" si="4"/>
        <v/>
      </c>
      <c r="L37" s="383"/>
      <c r="M37" s="383"/>
      <c r="N37" s="28" t="str">
        <f t="shared" si="1"/>
        <v/>
      </c>
      <c r="O37" s="399"/>
      <c r="P37" s="148" t="str">
        <f t="shared" si="2"/>
        <v/>
      </c>
      <c r="Q37" s="302" t="str">
        <f>IF('Car-Name'!A37="","",VLOOKUP(F37,'Car-Name'!$A$12:$B$44,2))</f>
        <v/>
      </c>
      <c r="R37" s="149" t="str">
        <f t="shared" si="3"/>
        <v/>
      </c>
      <c r="S37" s="131" t="str">
        <f t="shared" si="5"/>
        <v/>
      </c>
      <c r="T37" s="222" t="str">
        <f t="shared" si="0"/>
        <v/>
      </c>
      <c r="U37" s="303" t="str">
        <f>IF(F37="",(""),((R37+(VLOOKUP(P37,'Leg-2'!$F$12:$U$44,16,FALSE)))))</f>
        <v/>
      </c>
      <c r="V37" s="8" t="str">
        <f>IF(F37="","",(O37+VLOOKUP('Leg-3'!F37,'Leg-2'!$F$12:$V$44,17,FALSE)))</f>
        <v/>
      </c>
      <c r="W37" s="219" t="str">
        <f>IF(P37="","",((O37+(VLOOKUP('Leg-3'!P37,'Leg-2'!$F$12:$V$44,17,FALSE)))/(U37*24)))</f>
        <v/>
      </c>
      <c r="X37" s="150" t="str">
        <f t="shared" si="6"/>
        <v/>
      </c>
    </row>
    <row r="38" spans="1:24" s="6" customFormat="1" x14ac:dyDescent="0.3">
      <c r="A38" s="257" t="str">
        <f>IF(('Leg-2'!F38=""),"",('Leg-2'!F38))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415"/>
      <c r="G38" s="24" t="str">
        <f>IF((F38=""),"",(VLOOKUP(F38,'Car-Name'!$A$12:$B$44,2)))</f>
        <v/>
      </c>
      <c r="H38" s="383"/>
      <c r="I38" s="28" t="str">
        <f>IF((H38=""),"",(H38-(VLOOKUP(F38,'Leg-3'!$A$12:$C$44,3,FALSE))))</f>
        <v/>
      </c>
      <c r="J38" s="396"/>
      <c r="K38" s="28" t="str">
        <f t="shared" si="4"/>
        <v/>
      </c>
      <c r="L38" s="383"/>
      <c r="M38" s="383"/>
      <c r="N38" s="28" t="str">
        <f t="shared" si="1"/>
        <v/>
      </c>
      <c r="O38" s="399"/>
      <c r="P38" s="148" t="str">
        <f t="shared" si="2"/>
        <v/>
      </c>
      <c r="Q38" s="302" t="str">
        <f>IF('Car-Name'!A38="","",VLOOKUP(F38,'Car-Name'!$A$12:$B$44,2))</f>
        <v/>
      </c>
      <c r="R38" s="149" t="str">
        <f t="shared" si="3"/>
        <v/>
      </c>
      <c r="S38" s="131" t="str">
        <f t="shared" si="5"/>
        <v/>
      </c>
      <c r="T38" s="222" t="str">
        <f t="shared" si="0"/>
        <v/>
      </c>
      <c r="U38" s="303" t="str">
        <f>IF(F38="",(""),((R38+(VLOOKUP(P38,'Leg-2'!$F$12:$U$44,16,FALSE)))))</f>
        <v/>
      </c>
      <c r="V38" s="8" t="str">
        <f>IF(F38="","",(O38+VLOOKUP('Leg-3'!F38,'Leg-2'!$F$12:$V$44,17,FALSE)))</f>
        <v/>
      </c>
      <c r="W38" s="219" t="str">
        <f>IF(P38="","",((O38+(VLOOKUP('Leg-3'!P38,'Leg-2'!$F$12:$V$44,17,FALSE)))/(U38*24)))</f>
        <v/>
      </c>
      <c r="X38" s="150" t="str">
        <f t="shared" si="6"/>
        <v/>
      </c>
    </row>
    <row r="39" spans="1:24" s="6" customFormat="1" x14ac:dyDescent="0.3">
      <c r="A39" s="257" t="str">
        <f>IF(('Leg-2'!F39=""),"",('Leg-2'!F39))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415"/>
      <c r="G39" s="24" t="str">
        <f>IF((F39=""),"",(VLOOKUP(F39,'Car-Name'!$A$12:$B$44,2)))</f>
        <v/>
      </c>
      <c r="H39" s="383"/>
      <c r="I39" s="28" t="str">
        <f>IF((H39=""),"",(H39-(VLOOKUP(F39,'Leg-3'!$A$12:$C$44,3,FALSE))))</f>
        <v/>
      </c>
      <c r="J39" s="396"/>
      <c r="K39" s="28" t="str">
        <f t="shared" si="4"/>
        <v/>
      </c>
      <c r="L39" s="383"/>
      <c r="M39" s="383"/>
      <c r="N39" s="28" t="str">
        <f t="shared" si="1"/>
        <v/>
      </c>
      <c r="O39" s="399"/>
      <c r="P39" s="148" t="str">
        <f t="shared" si="2"/>
        <v/>
      </c>
      <c r="Q39" s="302" t="str">
        <f>IF('Car-Name'!A39="","",VLOOKUP(F39,'Car-Name'!$A$12:$B$44,2))</f>
        <v/>
      </c>
      <c r="R39" s="149" t="str">
        <f t="shared" si="3"/>
        <v/>
      </c>
      <c r="S39" s="131" t="str">
        <f t="shared" si="5"/>
        <v/>
      </c>
      <c r="T39" s="222" t="str">
        <f t="shared" si="0"/>
        <v/>
      </c>
      <c r="U39" s="303" t="str">
        <f>IF(F39="",(""),((R39+(VLOOKUP(P39,'Leg-2'!$F$12:$U$44,16,FALSE)))))</f>
        <v/>
      </c>
      <c r="V39" s="8" t="str">
        <f>IF(F39="","",(O39+VLOOKUP('Leg-3'!F39,'Leg-2'!$F$12:$V$44,17,FALSE)))</f>
        <v/>
      </c>
      <c r="W39" s="219" t="str">
        <f>IF(P39="","",((O39+(VLOOKUP('Leg-3'!P39,'Leg-2'!$F$12:$V$44,17,FALSE)))/(U39*24)))</f>
        <v/>
      </c>
      <c r="X39" s="150" t="str">
        <f t="shared" si="6"/>
        <v/>
      </c>
    </row>
    <row r="40" spans="1:24" s="6" customFormat="1" x14ac:dyDescent="0.3">
      <c r="A40" s="257" t="str">
        <f>IF(('Leg-2'!F40=""),"",('Leg-2'!F40))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415"/>
      <c r="G40" s="24" t="str">
        <f>IF((F40=""),"",(VLOOKUP(F40,'Car-Name'!$A$12:$B$44,2)))</f>
        <v/>
      </c>
      <c r="H40" s="383"/>
      <c r="I40" s="28" t="str">
        <f>IF((H40=""),"",(H40-(VLOOKUP(F40,'Leg-3'!$A$12:$C$44,3,FALSE))))</f>
        <v/>
      </c>
      <c r="J40" s="396"/>
      <c r="K40" s="28" t="str">
        <f t="shared" si="4"/>
        <v/>
      </c>
      <c r="L40" s="383"/>
      <c r="M40" s="383"/>
      <c r="N40" s="28" t="str">
        <f t="shared" si="1"/>
        <v/>
      </c>
      <c r="O40" s="399"/>
      <c r="P40" s="148" t="str">
        <f t="shared" si="2"/>
        <v/>
      </c>
      <c r="Q40" s="302" t="str">
        <f>IF('Car-Name'!A40="","",VLOOKUP(F40,'Car-Name'!$A$12:$B$44,2))</f>
        <v/>
      </c>
      <c r="R40" s="149" t="str">
        <f t="shared" si="3"/>
        <v/>
      </c>
      <c r="S40" s="131" t="str">
        <f t="shared" si="5"/>
        <v/>
      </c>
      <c r="T40" s="222" t="str">
        <f t="shared" si="0"/>
        <v/>
      </c>
      <c r="U40" s="303" t="str">
        <f>IF(F40="",(""),((R40+(VLOOKUP(P40,'Leg-2'!$F$12:$U$44,16,FALSE)))))</f>
        <v/>
      </c>
      <c r="V40" s="8" t="str">
        <f>IF(F40="","",(O40+VLOOKUP('Leg-3'!F40,'Leg-2'!$F$12:$V$44,17,FALSE)))</f>
        <v/>
      </c>
      <c r="W40" s="219" t="str">
        <f>IF(P40="","",((O40+(VLOOKUP('Leg-3'!P40,'Leg-2'!$F$12:$V$44,17,FALSE)))/(U40*24)))</f>
        <v/>
      </c>
      <c r="X40" s="150" t="str">
        <f t="shared" si="6"/>
        <v/>
      </c>
    </row>
    <row r="41" spans="1:24" s="6" customFormat="1" x14ac:dyDescent="0.3">
      <c r="A41" s="257" t="str">
        <f>IF(('Leg-2'!F41=""),"",('Leg-2'!F41))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415"/>
      <c r="G41" s="24" t="str">
        <f>IF((F41=""),"",(VLOOKUP(F41,'Car-Name'!$A$12:$B$44,2)))</f>
        <v/>
      </c>
      <c r="H41" s="383"/>
      <c r="I41" s="28" t="str">
        <f>IF((H41=""),"",(H41-(VLOOKUP(F41,'Leg-3'!$A$12:$C$44,3,FALSE))))</f>
        <v/>
      </c>
      <c r="J41" s="396"/>
      <c r="K41" s="28" t="str">
        <f t="shared" si="4"/>
        <v/>
      </c>
      <c r="L41" s="383"/>
      <c r="M41" s="383"/>
      <c r="N41" s="28" t="str">
        <f t="shared" si="1"/>
        <v/>
      </c>
      <c r="O41" s="399"/>
      <c r="P41" s="148" t="str">
        <f t="shared" si="2"/>
        <v/>
      </c>
      <c r="Q41" s="302" t="str">
        <f>IF('Car-Name'!A41="","",VLOOKUP(F41,'Car-Name'!$A$12:$B$44,2))</f>
        <v/>
      </c>
      <c r="R41" s="149" t="str">
        <f t="shared" si="3"/>
        <v/>
      </c>
      <c r="S41" s="131" t="str">
        <f t="shared" si="5"/>
        <v/>
      </c>
      <c r="T41" s="222" t="str">
        <f t="shared" si="0"/>
        <v/>
      </c>
      <c r="U41" s="303" t="str">
        <f>IF(F41="",(""),((R41+(VLOOKUP(P41,'Leg-2'!$F$12:$U$44,16,FALSE)))))</f>
        <v/>
      </c>
      <c r="V41" s="8" t="str">
        <f>IF(F41="","",(O41+VLOOKUP('Leg-3'!F41,'Leg-2'!$F$12:$V$44,17,FALSE)))</f>
        <v/>
      </c>
      <c r="W41" s="219" t="str">
        <f>IF(P41="","",((O41+(VLOOKUP('Leg-3'!P41,'Leg-2'!$F$12:$V$44,17,FALSE)))/(U41*24)))</f>
        <v/>
      </c>
      <c r="X41" s="150" t="str">
        <f t="shared" si="6"/>
        <v/>
      </c>
    </row>
    <row r="42" spans="1:24" s="6" customFormat="1" x14ac:dyDescent="0.3">
      <c r="A42" s="257" t="str">
        <f>IF(('Leg-2'!F42=""),"",('Leg-2'!F42))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415"/>
      <c r="G42" s="24" t="str">
        <f>IF((F42=""),"",(VLOOKUP(F42,'Car-Name'!$A$12:$B$44,2)))</f>
        <v/>
      </c>
      <c r="H42" s="383"/>
      <c r="I42" s="28" t="str">
        <f>IF((H42=""),"",(H42-(VLOOKUP(F42,'Leg-3'!$A$12:$C$44,3,FALSE))))</f>
        <v/>
      </c>
      <c r="J42" s="396"/>
      <c r="K42" s="28" t="str">
        <f t="shared" si="4"/>
        <v/>
      </c>
      <c r="L42" s="383"/>
      <c r="M42" s="383"/>
      <c r="N42" s="28" t="str">
        <f t="shared" si="1"/>
        <v/>
      </c>
      <c r="O42" s="399"/>
      <c r="P42" s="148" t="str">
        <f t="shared" si="2"/>
        <v/>
      </c>
      <c r="Q42" s="302" t="str">
        <f>IF('Car-Name'!A42="","",VLOOKUP(F42,'Car-Name'!$A$12:$B$44,2))</f>
        <v/>
      </c>
      <c r="R42" s="149" t="str">
        <f t="shared" si="3"/>
        <v/>
      </c>
      <c r="S42" s="131" t="str">
        <f t="shared" si="5"/>
        <v/>
      </c>
      <c r="T42" s="222" t="str">
        <f t="shared" si="0"/>
        <v/>
      </c>
      <c r="U42" s="303" t="str">
        <f>IF(F42="",(""),((R42+(VLOOKUP(P42,'Leg-2'!$F$12:$U$44,16,FALSE)))))</f>
        <v/>
      </c>
      <c r="V42" s="8" t="str">
        <f>IF(F42="","",(O42+VLOOKUP('Leg-3'!F42,'Leg-2'!$F$12:$V$44,17,FALSE)))</f>
        <v/>
      </c>
      <c r="W42" s="219" t="str">
        <f>IF(P42="","",((O42+(VLOOKUP('Leg-3'!P42,'Leg-2'!$F$12:$V$44,17,FALSE)))/(U42*24)))</f>
        <v/>
      </c>
      <c r="X42" s="150" t="str">
        <f t="shared" si="6"/>
        <v/>
      </c>
    </row>
    <row r="43" spans="1:24" s="6" customFormat="1" x14ac:dyDescent="0.3">
      <c r="A43" s="257" t="str">
        <f>IF(('Leg-2'!F43=""),"",('Leg-2'!F43))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415"/>
      <c r="G43" s="24" t="str">
        <f>IF((F43=""),"",(VLOOKUP(F43,'Car-Name'!$A$12:$B$44,2)))</f>
        <v/>
      </c>
      <c r="H43" s="383"/>
      <c r="I43" s="28" t="str">
        <f>IF((H43=""),"",(H43-(VLOOKUP(F43,'Leg-3'!$A$12:$C$44,3,FALSE))))</f>
        <v/>
      </c>
      <c r="J43" s="396"/>
      <c r="K43" s="28" t="str">
        <f t="shared" si="4"/>
        <v/>
      </c>
      <c r="L43" s="383"/>
      <c r="M43" s="383"/>
      <c r="N43" s="28" t="str">
        <f t="shared" si="1"/>
        <v/>
      </c>
      <c r="O43" s="399"/>
      <c r="P43" s="148" t="str">
        <f t="shared" si="2"/>
        <v/>
      </c>
      <c r="Q43" s="302" t="str">
        <f>IF('Car-Name'!A43="","",VLOOKUP(F43,'Car-Name'!$A$12:$B$44,2))</f>
        <v/>
      </c>
      <c r="R43" s="149" t="str">
        <f t="shared" si="3"/>
        <v/>
      </c>
      <c r="S43" s="131" t="str">
        <f t="shared" si="5"/>
        <v/>
      </c>
      <c r="T43" s="222" t="str">
        <f t="shared" si="0"/>
        <v/>
      </c>
      <c r="U43" s="303" t="str">
        <f>IF(F43="",(""),((R43+(VLOOKUP(P43,'Leg-2'!$F$12:$U$44,16,FALSE)))))</f>
        <v/>
      </c>
      <c r="V43" s="8" t="str">
        <f>IF(F43="","",(O43+VLOOKUP('Leg-3'!F43,'Leg-2'!$F$12:$V$44,17,FALSE)))</f>
        <v/>
      </c>
      <c r="W43" s="219" t="str">
        <f>IF(P43="","",((O43+(VLOOKUP('Leg-3'!P43,'Leg-2'!$F$12:$V$44,17,FALSE)))/(U43*24)))</f>
        <v/>
      </c>
      <c r="X43" s="150" t="str">
        <f t="shared" si="6"/>
        <v/>
      </c>
    </row>
    <row r="44" spans="1:24" s="6" customFormat="1" ht="15" thickBot="1" x14ac:dyDescent="0.35">
      <c r="A44" s="301" t="str">
        <f>IF(('Leg-2'!F44=""),"",('Leg-2'!F44))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416"/>
      <c r="G44" s="25" t="str">
        <f>IF((F44=""),"",(VLOOKUP(F44,'Car-Name'!$A$12:$B$44,2)))</f>
        <v/>
      </c>
      <c r="H44" s="384"/>
      <c r="I44" s="29" t="str">
        <f>IF((H44=0),"",(H44-(VLOOKUP(F44,'Leg-3'!$A$12:$C$44,3,FALSE))))</f>
        <v/>
      </c>
      <c r="J44" s="397"/>
      <c r="K44" s="29" t="str">
        <f t="shared" si="4"/>
        <v/>
      </c>
      <c r="L44" s="384"/>
      <c r="M44" s="384"/>
      <c r="N44" s="29" t="str">
        <f t="shared" si="1"/>
        <v/>
      </c>
      <c r="O44" s="400"/>
      <c r="P44" s="153" t="str">
        <f t="shared" si="2"/>
        <v/>
      </c>
      <c r="Q44" s="307" t="str">
        <f>IF('Car-Name'!A44="","",VLOOKUP(F44,'Car-Name'!$A$12:$B$44,2))</f>
        <v/>
      </c>
      <c r="R44" s="154" t="str">
        <f t="shared" si="3"/>
        <v/>
      </c>
      <c r="S44" s="136" t="str">
        <f t="shared" si="5"/>
        <v/>
      </c>
      <c r="T44" s="308" t="str">
        <f t="shared" si="0"/>
        <v/>
      </c>
      <c r="U44" s="309" t="str">
        <f>IF(F44="",(""),((R44+(VLOOKUP(P44,'Leg-2'!$F$12:$U$44,16,FALSE)))))</f>
        <v/>
      </c>
      <c r="V44" s="9" t="str">
        <f>IF(F44="","",(O44+VLOOKUP('Leg-3'!F44,'Leg-2'!$F$12:$V$44,17,FALSE)))</f>
        <v/>
      </c>
      <c r="W44" s="237" t="str">
        <f>IF(P44="","",((O44+(VLOOKUP('Leg-3'!P44,'Leg-2'!$F$12:$V$44,17,FALSE)))/(U44*24)))</f>
        <v/>
      </c>
      <c r="X44" s="155" t="str">
        <f t="shared" si="6"/>
        <v/>
      </c>
    </row>
  </sheetData>
  <sheetProtection algorithmName="SHA-512" hashValue="K21K0ATo6W974I8uQnLatZIdQ35igIem4LUoJyycJc7/pR53l1khQ42ALlHOrYonxpkx2G7yDy41pZJyX1/kNA==" saltValue="+LmG+6InonFWiz9sJ6xg9g==" spinCount="100000" sheet="1" objects="1" scenarios="1"/>
  <mergeCells count="15">
    <mergeCell ref="A1:E1"/>
    <mergeCell ref="L2:N2"/>
    <mergeCell ref="H4:I4"/>
    <mergeCell ref="J4:K4"/>
    <mergeCell ref="L4:M4"/>
    <mergeCell ref="H6:I6"/>
    <mergeCell ref="J6:K6"/>
    <mergeCell ref="L6:N6"/>
    <mergeCell ref="U5:X5"/>
    <mergeCell ref="G3:J3"/>
    <mergeCell ref="U3:X3"/>
    <mergeCell ref="R3:T3"/>
    <mergeCell ref="H5:I5"/>
    <mergeCell ref="J5:K5"/>
    <mergeCell ref="L5:N5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AC6F3-81F6-44A4-9714-4D76FFC47DBC}">
  <dimension ref="A1:X57"/>
  <sheetViews>
    <sheetView topLeftCell="I10" workbookViewId="0">
      <selection activeCell="R20" sqref="R20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1.7773437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5.77734375" customWidth="1"/>
  </cols>
  <sheetData>
    <row r="1" spans="1:24" ht="18.600000000000001" thickBot="1" x14ac:dyDescent="0.4">
      <c r="A1" s="488" t="s">
        <v>132</v>
      </c>
      <c r="B1" s="489"/>
      <c r="C1" s="489"/>
      <c r="D1" s="489"/>
      <c r="E1" s="490"/>
      <c r="F1" s="258" t="s">
        <v>136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140</v>
      </c>
      <c r="R1" s="184"/>
      <c r="S1" s="185"/>
      <c r="T1" s="186"/>
      <c r="U1" s="187"/>
      <c r="V1" s="187"/>
      <c r="W1" s="186"/>
      <c r="X1" s="189"/>
    </row>
    <row r="2" spans="1:24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</row>
    <row r="3" spans="1:24" ht="18.600000000000001" thickBot="1" x14ac:dyDescent="0.4">
      <c r="A3" s="250" t="s">
        <v>133</v>
      </c>
      <c r="B3" s="251"/>
      <c r="C3" s="252"/>
      <c r="D3" s="253"/>
      <c r="E3" s="52" t="s">
        <v>42</v>
      </c>
      <c r="F3" s="66"/>
      <c r="G3" s="526" t="s">
        <v>137</v>
      </c>
      <c r="H3" s="527"/>
      <c r="I3" s="527"/>
      <c r="J3" s="528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141</v>
      </c>
      <c r="S3" s="529"/>
      <c r="T3" s="530"/>
      <c r="U3" s="529" t="s">
        <v>142</v>
      </c>
      <c r="V3" s="529"/>
      <c r="W3" s="529"/>
      <c r="X3" s="530"/>
    </row>
    <row r="4" spans="1:24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24" ht="18.600000000000001" thickBot="1" x14ac:dyDescent="0.4">
      <c r="A5" s="46"/>
      <c r="B5" s="274" t="s">
        <v>111</v>
      </c>
      <c r="C5" s="395" t="s">
        <v>355</v>
      </c>
      <c r="D5" s="373" t="s">
        <v>349</v>
      </c>
      <c r="E5" s="48" t="s">
        <v>134</v>
      </c>
      <c r="F5" s="66"/>
      <c r="G5" s="272" t="s">
        <v>107</v>
      </c>
      <c r="H5" s="505" t="s">
        <v>355</v>
      </c>
      <c r="I5" s="506"/>
      <c r="J5" s="505" t="s">
        <v>349</v>
      </c>
      <c r="K5" s="506"/>
      <c r="L5" s="532" t="s">
        <v>138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</row>
    <row r="6" spans="1:24" ht="18.600000000000001" thickBot="1" x14ac:dyDescent="0.4">
      <c r="A6" s="49"/>
      <c r="B6" s="275" t="s">
        <v>113</v>
      </c>
      <c r="C6" s="392">
        <v>77812</v>
      </c>
      <c r="D6" s="370">
        <v>77894</v>
      </c>
      <c r="E6" s="51">
        <f>(D6-C6)</f>
        <v>82</v>
      </c>
      <c r="F6" s="66"/>
      <c r="G6" s="273" t="s">
        <v>108</v>
      </c>
      <c r="H6" s="503">
        <v>77812</v>
      </c>
      <c r="I6" s="504"/>
      <c r="J6" s="503">
        <v>77894</v>
      </c>
      <c r="K6" s="504"/>
      <c r="L6" s="507">
        <f>(J6-H6)</f>
        <v>82</v>
      </c>
      <c r="M6" s="525"/>
      <c r="N6" s="509"/>
      <c r="O6" s="263"/>
      <c r="P6" s="205" t="s">
        <v>135</v>
      </c>
      <c r="Q6" s="205" t="s">
        <v>135</v>
      </c>
      <c r="R6" s="206" t="s">
        <v>135</v>
      </c>
      <c r="S6" s="120" t="s">
        <v>135</v>
      </c>
      <c r="T6" s="207" t="s">
        <v>135</v>
      </c>
      <c r="U6" s="208" t="s">
        <v>143</v>
      </c>
      <c r="V6" s="209" t="s">
        <v>143</v>
      </c>
      <c r="W6" s="289" t="s">
        <v>143</v>
      </c>
      <c r="X6" s="286" t="s">
        <v>143</v>
      </c>
    </row>
    <row r="7" spans="1:24" s="6" customFormat="1" x14ac:dyDescent="0.3">
      <c r="A7" s="52" t="s">
        <v>43</v>
      </c>
      <c r="B7" s="52"/>
      <c r="C7" s="53" t="s">
        <v>135</v>
      </c>
      <c r="D7" s="54"/>
      <c r="E7" s="53"/>
      <c r="F7" s="82" t="s">
        <v>51</v>
      </c>
      <c r="G7" s="83" t="s">
        <v>51</v>
      </c>
      <c r="H7" s="84" t="s">
        <v>135</v>
      </c>
      <c r="I7" s="83" t="s">
        <v>135</v>
      </c>
      <c r="J7" s="83" t="s">
        <v>135</v>
      </c>
      <c r="K7" s="84" t="s">
        <v>135</v>
      </c>
      <c r="L7" s="83" t="s">
        <v>135</v>
      </c>
      <c r="M7" s="83" t="s">
        <v>135</v>
      </c>
      <c r="N7" s="84" t="s">
        <v>139</v>
      </c>
      <c r="O7" s="264" t="s">
        <v>135</v>
      </c>
      <c r="P7" s="143" t="s">
        <v>51</v>
      </c>
      <c r="Q7" s="211" t="s">
        <v>51</v>
      </c>
      <c r="R7" s="212" t="s">
        <v>87</v>
      </c>
      <c r="S7" s="213" t="s">
        <v>14</v>
      </c>
      <c r="T7" s="285" t="s">
        <v>93</v>
      </c>
      <c r="U7" s="214" t="s">
        <v>92</v>
      </c>
      <c r="V7" s="215" t="s">
        <v>48</v>
      </c>
      <c r="W7" s="290" t="s">
        <v>14</v>
      </c>
      <c r="X7" s="285" t="s">
        <v>93</v>
      </c>
    </row>
    <row r="8" spans="1:24" s="6" customFormat="1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83" t="s">
        <v>319</v>
      </c>
      <c r="M8" s="83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291" t="s">
        <v>49</v>
      </c>
      <c r="X8" s="326" t="s">
        <v>4</v>
      </c>
    </row>
    <row r="9" spans="1:24" s="6" customFormat="1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IF(E2=('Leg-3'!E2),"",("Slow-Cars-Out-First"))</f>
        <v/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135</v>
      </c>
      <c r="U9" s="293" t="s">
        <v>10</v>
      </c>
      <c r="V9" s="228" t="s">
        <v>72</v>
      </c>
      <c r="W9" s="292" t="s">
        <v>145</v>
      </c>
      <c r="X9" s="324" t="s">
        <v>144</v>
      </c>
    </row>
    <row r="10" spans="1:24" s="6" customFormat="1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</row>
    <row r="11" spans="1:24" s="6" customFormat="1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63" t="s">
        <v>95</v>
      </c>
      <c r="G11" s="464" t="s">
        <v>96</v>
      </c>
      <c r="H11" s="465" t="s">
        <v>4</v>
      </c>
      <c r="I11" s="464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466" t="s">
        <v>4</v>
      </c>
      <c r="O11" s="467" t="s">
        <v>98</v>
      </c>
      <c r="P11" s="468" t="s">
        <v>95</v>
      </c>
      <c r="Q11" s="469" t="s">
        <v>96</v>
      </c>
      <c r="R11" s="470" t="s">
        <v>10</v>
      </c>
      <c r="S11" s="471" t="s">
        <v>41</v>
      </c>
      <c r="T11" s="458" t="s">
        <v>98</v>
      </c>
      <c r="U11" s="473" t="s">
        <v>10</v>
      </c>
      <c r="V11" s="474" t="s">
        <v>95</v>
      </c>
      <c r="W11" s="461" t="s">
        <v>41</v>
      </c>
      <c r="X11" s="462" t="s">
        <v>98</v>
      </c>
    </row>
    <row r="12" spans="1:24" s="6" customFormat="1" ht="15" thickBot="1" x14ac:dyDescent="0.35">
      <c r="A12" s="59">
        <f>IF(('Leg-3'!F12=""),"",('Leg-3'!F12))</f>
        <v>4</v>
      </c>
      <c r="B12" s="60" t="str">
        <f>IF((A12=""),"",VLOOKUP(A12,'Car-Name'!$A$12:$B$44,2))</f>
        <v>Tom Carnegie</v>
      </c>
      <c r="C12" s="371">
        <v>0.31180555555555556</v>
      </c>
      <c r="D12" s="60" t="str">
        <f>IF((A12=""),"",VLOOKUP(A12,'Car-Name'!$A$12:$C$44,3))</f>
        <v>509-590-3978</v>
      </c>
      <c r="E12" s="376"/>
      <c r="F12" s="379">
        <v>4</v>
      </c>
      <c r="G12" s="23" t="str">
        <f>IF((F12=""),"",(VLOOKUP(F12,'Car-Name'!$A$12:$B$44,2)))</f>
        <v>Tom Carnegie</v>
      </c>
      <c r="H12" s="382">
        <v>0.37611111111111112</v>
      </c>
      <c r="I12" s="26">
        <f>IF((H12=""),"",(H12-(VLOOKUP(F12,'Leg-4'!$A$12:$C$44,3,FALSE))))</f>
        <v>6.430555555555556E-2</v>
      </c>
      <c r="J12" s="385"/>
      <c r="K12" s="26" t="str">
        <f>IF((J12="Slow"),(MAX($I$12:$I$44)),"")</f>
        <v/>
      </c>
      <c r="L12" s="382"/>
      <c r="M12" s="382"/>
      <c r="N12" s="27">
        <f>IF(G12="","",IF((J12="slow"),SUM(K12:M12),(SUM(I12,L12,M12))))</f>
        <v>6.430555555555556E-2</v>
      </c>
      <c r="O12" s="398">
        <v>82</v>
      </c>
      <c r="P12" s="238">
        <f>IF(F12="","",F12)</f>
        <v>4</v>
      </c>
      <c r="Q12" s="304" t="str">
        <f>IF('Car-Name'!A12="","",VLOOKUP(F12,'Car-Name'!$A$12:$B$44,2))</f>
        <v>Tom Carnegie</v>
      </c>
      <c r="R12" s="305">
        <f>IF(N12="",(""),(N12))</f>
        <v>6.430555555555556E-2</v>
      </c>
      <c r="S12" s="306">
        <f>IF(R12="",(""),(O12/(R12*24)))</f>
        <v>53.131749460043196</v>
      </c>
      <c r="T12" s="216">
        <f t="shared" ref="T12:T44" si="0">IF(R12="","",(RANK(R12,$R$12:$R$44,1)))</f>
        <v>5</v>
      </c>
      <c r="U12" s="310">
        <f>IF(F12="",(""),((R12+(VLOOKUP(P12,'Leg-3'!$F$12:$U$44,16,FALSE)))))</f>
        <v>0.16251157407407407</v>
      </c>
      <c r="V12" s="16">
        <f>IF(F12="","",(O12+VLOOKUP('Leg-4'!F12,'Leg-3'!$F$12:$V$44,17,FALSE)))</f>
        <v>209</v>
      </c>
      <c r="W12" s="240">
        <f>IF(P12="","",((O12+(VLOOKUP('Leg-4'!P12,'Leg-3'!$F$12:$V$44,17,FALSE)))/(U12*24)))</f>
        <v>53.585926928281459</v>
      </c>
      <c r="X12" s="241">
        <f>IF(W12="","",(RANK(U12,$U$12:$U$43,1)))</f>
        <v>1</v>
      </c>
    </row>
    <row r="13" spans="1:24" s="6" customFormat="1" ht="15" thickBot="1" x14ac:dyDescent="0.35">
      <c r="A13" s="257">
        <f>IF(('Leg-3'!F13=""),"",('Leg-3'!F13))</f>
        <v>10</v>
      </c>
      <c r="B13" s="256" t="str">
        <f>IF((A13=""),"",VLOOKUP(A13,'Car-Name'!$A$12:$B$44,2))</f>
        <v>Bill Mullins</v>
      </c>
      <c r="C13" s="374">
        <v>0.31252314814814813</v>
      </c>
      <c r="D13" s="256" t="str">
        <f>IF((A13=""),"",VLOOKUP(A13,'Car-Name'!$A$12:$C$44,3))</f>
        <v>509-325-1692</v>
      </c>
      <c r="E13" s="377"/>
      <c r="F13" s="380">
        <v>10</v>
      </c>
      <c r="G13" s="24" t="str">
        <f>IF((F13=""),"",(VLOOKUP(F13,'Car-Name'!$A$12:$B$44,2)))</f>
        <v>Bill Mullins</v>
      </c>
      <c r="H13" s="383">
        <v>0.37612268518518516</v>
      </c>
      <c r="I13" s="28">
        <f>IF((H13=""),"",(H13-(VLOOKUP(F13,'Leg-4'!$A$12:$C$44,3,FALSE))))</f>
        <v>6.3599537037037024E-2</v>
      </c>
      <c r="J13" s="396"/>
      <c r="K13" s="28" t="str">
        <f>IF((J13="Slow"),(MAX($I$12:$I$44)),"")</f>
        <v/>
      </c>
      <c r="L13" s="383"/>
      <c r="M13" s="383"/>
      <c r="N13" s="28">
        <f t="shared" ref="N13:N44" si="1">IF(G13="","",IF((J13="slow"),SUM(K13:M13),(SUM(I13,L13,M13))))</f>
        <v>6.3599537037037024E-2</v>
      </c>
      <c r="O13" s="398">
        <v>82</v>
      </c>
      <c r="P13" s="148">
        <f t="shared" ref="P13:P44" si="2">IF(F13="","",F13)</f>
        <v>10</v>
      </c>
      <c r="Q13" s="302" t="str">
        <f>IF('Car-Name'!A13="","",VLOOKUP(F13,'Car-Name'!$A$12:$B$44,2))</f>
        <v>Bill Mullins</v>
      </c>
      <c r="R13" s="149">
        <f t="shared" ref="R13:R44" si="3">IF(N13="",(""),(N13))</f>
        <v>6.3599537037037024E-2</v>
      </c>
      <c r="S13" s="131">
        <f>IF(R13="",(""),(O13/(R13*24)))</f>
        <v>53.721565059144687</v>
      </c>
      <c r="T13" s="222">
        <f t="shared" si="0"/>
        <v>2</v>
      </c>
      <c r="U13" s="303">
        <f>IF(F13="",(""),((R13+(VLOOKUP(P13,'Leg-3'!$F$12:$U$44,16,FALSE)))))</f>
        <v>0.16527777777777769</v>
      </c>
      <c r="V13" s="8">
        <f>IF(F13="","",(O13+VLOOKUP('Leg-4'!F13,'Leg-3'!$F$12:$V$44,17,FALSE)))</f>
        <v>209</v>
      </c>
      <c r="W13" s="219">
        <f>IF(P13="","",((O13+(VLOOKUP('Leg-4'!P13,'Leg-3'!$F$12:$V$44,17,FALSE)))/(U13*24)))</f>
        <v>52.689075630252127</v>
      </c>
      <c r="X13" s="150">
        <f>IF(W13="","",(RANK(U13,$U$12:$U$43,1)))</f>
        <v>4</v>
      </c>
    </row>
    <row r="14" spans="1:24" s="6" customFormat="1" ht="15" thickBot="1" x14ac:dyDescent="0.35">
      <c r="A14" s="257">
        <f>IF(('Leg-3'!F14=""),"",('Leg-3'!F14))</f>
        <v>9</v>
      </c>
      <c r="B14" s="256" t="str">
        <f>IF((A14=""),"",VLOOKUP(A14,'Car-Name'!$A$12:$B$44,2))</f>
        <v>Dan Brown</v>
      </c>
      <c r="C14" s="371">
        <v>0.313194444444444</v>
      </c>
      <c r="D14" s="256" t="str">
        <f>IF((A14=""),"",VLOOKUP(A14,'Car-Name'!$A$12:$C$44,3))</f>
        <v>319-240-4470</v>
      </c>
      <c r="E14" s="377"/>
      <c r="F14" s="380">
        <v>9</v>
      </c>
      <c r="G14" s="24" t="str">
        <f>IF((F14=""),"",(VLOOKUP(F14,'Car-Name'!$A$12:$B$44,2)))</f>
        <v>Dan Brown</v>
      </c>
      <c r="H14" s="383">
        <v>0.37792824074074072</v>
      </c>
      <c r="I14" s="28">
        <f>IF((H14=""),"",(H14-(VLOOKUP(F14,'Leg-4'!$A$12:$C$44,3,FALSE))))</f>
        <v>6.4733796296296719E-2</v>
      </c>
      <c r="J14" s="396"/>
      <c r="K14" s="28" t="str">
        <f t="shared" ref="K14:K44" si="4">IF((J14="Slow"),(MAX($I$12:$I$44)),"")</f>
        <v/>
      </c>
      <c r="L14" s="383"/>
      <c r="M14" s="383"/>
      <c r="N14" s="28">
        <f t="shared" si="1"/>
        <v>6.4733796296296719E-2</v>
      </c>
      <c r="O14" s="398">
        <v>82</v>
      </c>
      <c r="P14" s="148">
        <f t="shared" si="2"/>
        <v>9</v>
      </c>
      <c r="Q14" s="302" t="str">
        <f>IF('Car-Name'!A14="","",VLOOKUP(F14,'Car-Name'!$A$12:$B$44,2))</f>
        <v>Dan Brown</v>
      </c>
      <c r="R14" s="149">
        <f t="shared" si="3"/>
        <v>6.4733796296296719E-2</v>
      </c>
      <c r="S14" s="131">
        <f t="shared" ref="S14:S44" si="5">IF(R14="",(""),(O14/(R14*24)))</f>
        <v>52.780261040586105</v>
      </c>
      <c r="T14" s="222">
        <f t="shared" si="0"/>
        <v>7</v>
      </c>
      <c r="U14" s="303">
        <f>IF(F14="",(""),((R14+(VLOOKUP(P14,'Leg-3'!$F$12:$U$44,16,FALSE)))))</f>
        <v>0.16681712962962969</v>
      </c>
      <c r="V14" s="8">
        <f>IF(F14="","",(O14+VLOOKUP('Leg-4'!F14,'Leg-3'!$F$12:$V$44,17,FALSE)))</f>
        <v>209</v>
      </c>
      <c r="W14" s="219">
        <f>IF(P14="","",((O14+(VLOOKUP('Leg-4'!P14,'Leg-3'!$F$12:$V$44,17,FALSE)))/(U14*24)))</f>
        <v>52.202872406854901</v>
      </c>
      <c r="X14" s="150">
        <f t="shared" ref="X14:X43" si="6">IF(W14="","",(RANK(U14,$U$12:$U$43,1)))</f>
        <v>5</v>
      </c>
    </row>
    <row r="15" spans="1:24" s="6" customFormat="1" ht="15" thickBot="1" x14ac:dyDescent="0.35">
      <c r="A15" s="257">
        <f>IF(('Leg-3'!F15=""),"",('Leg-3'!F15))</f>
        <v>5</v>
      </c>
      <c r="B15" s="256" t="str">
        <f>IF((A15=""),"",VLOOKUP(A15,'Car-Name'!$A$12:$B$44,2))</f>
        <v>Garrett Green</v>
      </c>
      <c r="C15" s="374">
        <v>0.31388888888888899</v>
      </c>
      <c r="D15" s="256" t="str">
        <f>IF((A15=""),"",VLOOKUP(A15,'Car-Name'!$A$12:$C$44,3))</f>
        <v>714-473-6531</v>
      </c>
      <c r="E15" s="377"/>
      <c r="F15" s="380">
        <v>5</v>
      </c>
      <c r="G15" s="24" t="str">
        <f>IF((F15=""),"",(VLOOKUP(F15,'Car-Name'!$A$12:$B$44,2)))</f>
        <v>Garrett Green</v>
      </c>
      <c r="H15" s="383">
        <v>0.37894675925925925</v>
      </c>
      <c r="I15" s="28">
        <f>IF((H15=""),"",(H15-(VLOOKUP(F15,'Leg-4'!$A$12:$C$44,3,FALSE))))</f>
        <v>6.5057870370370252E-2</v>
      </c>
      <c r="J15" s="396"/>
      <c r="K15" s="28" t="str">
        <f t="shared" si="4"/>
        <v/>
      </c>
      <c r="L15" s="383"/>
      <c r="M15" s="383"/>
      <c r="N15" s="28">
        <f t="shared" si="1"/>
        <v>6.5057870370370252E-2</v>
      </c>
      <c r="O15" s="398">
        <v>82</v>
      </c>
      <c r="P15" s="148">
        <f t="shared" si="2"/>
        <v>5</v>
      </c>
      <c r="Q15" s="302" t="str">
        <f>IF('Car-Name'!A15="","",VLOOKUP(F15,'Car-Name'!$A$12:$B$44,2))</f>
        <v>Garrett Green</v>
      </c>
      <c r="R15" s="149">
        <f t="shared" si="3"/>
        <v>6.5057870370370252E-2</v>
      </c>
      <c r="S15" s="131">
        <f t="shared" si="5"/>
        <v>52.517345668030693</v>
      </c>
      <c r="T15" s="222">
        <f t="shared" si="0"/>
        <v>8</v>
      </c>
      <c r="U15" s="303">
        <f>IF(F15="",(""),((R15+(VLOOKUP(P15,'Leg-3'!$F$12:$U$44,16,FALSE)))))</f>
        <v>0.16805555555555546</v>
      </c>
      <c r="V15" s="8">
        <f>IF(F15="","",(O15+VLOOKUP('Leg-4'!F15,'Leg-3'!$F$12:$V$44,17,FALSE)))</f>
        <v>209</v>
      </c>
      <c r="W15" s="219">
        <f>IF(P15="","",((O15+(VLOOKUP('Leg-4'!P15,'Leg-3'!$F$12:$V$44,17,FALSE)))/(U15*24)))</f>
        <v>51.818181818181841</v>
      </c>
      <c r="X15" s="150">
        <f t="shared" si="6"/>
        <v>7</v>
      </c>
    </row>
    <row r="16" spans="1:24" s="6" customFormat="1" ht="15" thickBot="1" x14ac:dyDescent="0.35">
      <c r="A16" s="257">
        <f>IF(('Leg-3'!F16=""),"",('Leg-3'!F16))</f>
        <v>2</v>
      </c>
      <c r="B16" s="256" t="str">
        <f>IF((A16=""),"",VLOOKUP(A16,'Car-Name'!$A$12:$B$44,2))</f>
        <v>Levi Dyckman</v>
      </c>
      <c r="C16" s="371">
        <v>0.31458333333333299</v>
      </c>
      <c r="D16" s="256" t="str">
        <f>IF((A16=""),"",VLOOKUP(A16,'Car-Name'!$A$12:$C$44,3))</f>
        <v>406-679-0215</v>
      </c>
      <c r="E16" s="377"/>
      <c r="F16" s="380">
        <v>17</v>
      </c>
      <c r="G16" s="24" t="str">
        <f>IF((F16=""),"",(VLOOKUP(F16,'Car-Name'!$A$12:$B$44,2)))</f>
        <v>Mike Robison</v>
      </c>
      <c r="H16" s="383">
        <v>0.38027777777777777</v>
      </c>
      <c r="I16" s="28">
        <f>IF((H16=""),"",(H16-(VLOOKUP(F16,'Leg-4'!$A$12:$C$44,3,FALSE))))</f>
        <v>6.3611111111110785E-2</v>
      </c>
      <c r="J16" s="396"/>
      <c r="K16" s="28" t="str">
        <f t="shared" si="4"/>
        <v/>
      </c>
      <c r="L16" s="383"/>
      <c r="M16" s="383"/>
      <c r="N16" s="28">
        <f t="shared" si="1"/>
        <v>6.3611111111110785E-2</v>
      </c>
      <c r="O16" s="398">
        <v>82</v>
      </c>
      <c r="P16" s="148">
        <f t="shared" si="2"/>
        <v>17</v>
      </c>
      <c r="Q16" s="302" t="str">
        <f>IF('Car-Name'!A16="","",VLOOKUP(F16,'Car-Name'!$A$12:$B$44,2))</f>
        <v>Mike Robison</v>
      </c>
      <c r="R16" s="149">
        <f t="shared" si="3"/>
        <v>6.3611111111110785E-2</v>
      </c>
      <c r="S16" s="131">
        <f t="shared" si="5"/>
        <v>53.711790393013374</v>
      </c>
      <c r="T16" s="222">
        <f t="shared" si="0"/>
        <v>3</v>
      </c>
      <c r="U16" s="303">
        <f>IF(F16="",(""),((R16+(VLOOKUP(P16,'Leg-3'!$F$12:$U$44,16,FALSE)))))</f>
        <v>0.2053472222222219</v>
      </c>
      <c r="V16" s="8">
        <f>IF(F16="","",(O16+VLOOKUP('Leg-4'!F16,'Leg-3'!$F$12:$V$44,17,FALSE)))</f>
        <v>209</v>
      </c>
      <c r="W16" s="219">
        <f>IF(P16="","",((O16+(VLOOKUP('Leg-4'!P16,'Leg-3'!$F$12:$V$44,17,FALSE)))/(U16*24)))</f>
        <v>42.407845789651738</v>
      </c>
      <c r="X16" s="150">
        <f t="shared" si="6"/>
        <v>18</v>
      </c>
    </row>
    <row r="17" spans="1:24" s="6" customFormat="1" ht="15" thickBot="1" x14ac:dyDescent="0.35">
      <c r="A17" s="257">
        <f>IF(('Leg-3'!F17=""),"",('Leg-3'!F17))</f>
        <v>1</v>
      </c>
      <c r="B17" s="256" t="str">
        <f>IF((A17=""),"",VLOOKUP(A17,'Car-Name'!$A$12:$B$44,2))</f>
        <v>Brandon Langel</v>
      </c>
      <c r="C17" s="374">
        <v>0.31527777777777799</v>
      </c>
      <c r="D17" s="256" t="str">
        <f>IF((A17=""),"",VLOOKUP(A17,'Car-Name'!$A$12:$C$44,3))</f>
        <v>406-390-6676</v>
      </c>
      <c r="E17" s="377"/>
      <c r="F17" s="380">
        <v>2</v>
      </c>
      <c r="G17" s="24" t="str">
        <f>IF((F17=""),"",(VLOOKUP(F17,'Car-Name'!$A$12:$B$44,2)))</f>
        <v>Levi Dyckman</v>
      </c>
      <c r="H17" s="383">
        <v>0.38173611111111111</v>
      </c>
      <c r="I17" s="28">
        <f>IF((H17=""),"",(H17-(VLOOKUP(F17,'Leg-4'!$A$12:$C$44,3,FALSE))))</f>
        <v>6.7152777777778117E-2</v>
      </c>
      <c r="J17" s="396"/>
      <c r="K17" s="28" t="str">
        <f t="shared" si="4"/>
        <v/>
      </c>
      <c r="L17" s="383"/>
      <c r="M17" s="383"/>
      <c r="N17" s="28">
        <f t="shared" si="1"/>
        <v>6.7152777777778117E-2</v>
      </c>
      <c r="O17" s="398">
        <v>82</v>
      </c>
      <c r="P17" s="148">
        <f t="shared" si="2"/>
        <v>2</v>
      </c>
      <c r="Q17" s="302" t="str">
        <f>IF('Car-Name'!A17="","",VLOOKUP(F17,'Car-Name'!$A$12:$B$44,2))</f>
        <v>Levi Dyckman</v>
      </c>
      <c r="R17" s="149">
        <f t="shared" si="3"/>
        <v>6.7152777777778117E-2</v>
      </c>
      <c r="S17" s="131">
        <f t="shared" si="5"/>
        <v>50.879007238882885</v>
      </c>
      <c r="T17" s="222">
        <f t="shared" si="0"/>
        <v>12</v>
      </c>
      <c r="U17" s="303">
        <f>IF(F17="",(""),((R17+(VLOOKUP(P17,'Leg-3'!$F$12:$U$44,16,FALSE)))))</f>
        <v>0.1725578703703709</v>
      </c>
      <c r="V17" s="8">
        <f>IF(F17="","",(O17+VLOOKUP('Leg-4'!F17,'Leg-3'!$F$12:$V$44,17,FALSE)))</f>
        <v>209</v>
      </c>
      <c r="W17" s="219">
        <f>IF(P17="","",((O17+(VLOOKUP('Leg-4'!P17,'Leg-3'!$F$12:$V$44,17,FALSE)))/(U17*24)))</f>
        <v>50.466161379032648</v>
      </c>
      <c r="X17" s="150">
        <f t="shared" si="6"/>
        <v>11</v>
      </c>
    </row>
    <row r="18" spans="1:24" s="6" customFormat="1" ht="15" thickBot="1" x14ac:dyDescent="0.35">
      <c r="A18" s="257">
        <f>IF(('Leg-3'!F18=""),"",('Leg-3'!F18))</f>
        <v>6</v>
      </c>
      <c r="B18" s="256" t="str">
        <f>IF((A18=""),"",VLOOKUP(A18,'Car-Name'!$A$12:$B$44,2))</f>
        <v>Janet Cerovski</v>
      </c>
      <c r="C18" s="371">
        <v>0.31597222222222199</v>
      </c>
      <c r="D18" s="256" t="str">
        <f>IF((A18=""),"",VLOOKUP(A18,'Car-Name'!$A$12:$C$44,3))</f>
        <v>406-458-9450</v>
      </c>
      <c r="E18" s="377"/>
      <c r="F18" s="380">
        <v>16</v>
      </c>
      <c r="G18" s="24" t="str">
        <f>IF((F18=""),"",(VLOOKUP(F18,'Car-Name'!$A$12:$B$44,2)))</f>
        <v>Jillian Robison</v>
      </c>
      <c r="H18" s="383">
        <v>0.3821180555555555</v>
      </c>
      <c r="I18" s="28">
        <f>IF((H18=""),"",(H18-(VLOOKUP(F18,'Leg-4'!$A$12:$C$44,3,FALSE))))</f>
        <v>6.3912037037036962E-2</v>
      </c>
      <c r="J18" s="396"/>
      <c r="K18" s="28" t="str">
        <f t="shared" si="4"/>
        <v/>
      </c>
      <c r="L18" s="383"/>
      <c r="M18" s="383"/>
      <c r="N18" s="28">
        <f t="shared" si="1"/>
        <v>6.3912037037036962E-2</v>
      </c>
      <c r="O18" s="398">
        <v>82</v>
      </c>
      <c r="P18" s="148">
        <f t="shared" si="2"/>
        <v>16</v>
      </c>
      <c r="Q18" s="302" t="str">
        <f>IF('Car-Name'!A18="","",VLOOKUP(F18,'Car-Name'!$A$12:$B$44,2))</f>
        <v>Jillian Robison</v>
      </c>
      <c r="R18" s="149">
        <f t="shared" si="3"/>
        <v>6.3912037037036962E-2</v>
      </c>
      <c r="S18" s="131">
        <f t="shared" si="5"/>
        <v>53.458891705903724</v>
      </c>
      <c r="T18" s="222">
        <f t="shared" si="0"/>
        <v>4</v>
      </c>
      <c r="U18" s="303">
        <f>IF(F18="",(""),((R18+(VLOOKUP(P18,'Leg-3'!$F$12:$U$44,16,FALSE)))))</f>
        <v>0.16306712962962955</v>
      </c>
      <c r="V18" s="8">
        <f>IF(F18="","",(O18+VLOOKUP('Leg-4'!F18,'Leg-3'!$F$12:$V$44,17,FALSE)))</f>
        <v>209</v>
      </c>
      <c r="W18" s="219">
        <f>IF(P18="","",((O18+(VLOOKUP('Leg-4'!P18,'Leg-3'!$F$12:$V$44,17,FALSE)))/(U18*24)))</f>
        <v>53.403364326779787</v>
      </c>
      <c r="X18" s="150">
        <f t="shared" si="6"/>
        <v>2</v>
      </c>
    </row>
    <row r="19" spans="1:24" s="6" customFormat="1" ht="15" thickBot="1" x14ac:dyDescent="0.35">
      <c r="A19" s="257">
        <f>IF(('Leg-3'!F19=""),"",('Leg-3'!F19))</f>
        <v>17</v>
      </c>
      <c r="B19" s="256" t="str">
        <f>IF((A19=""),"",VLOOKUP(A19,'Car-Name'!$A$12:$B$44,2))</f>
        <v>Mike Robison</v>
      </c>
      <c r="C19" s="374">
        <v>0.31666666666666698</v>
      </c>
      <c r="D19" s="256" t="str">
        <f>IF((A19=""),"",VLOOKUP(A19,'Car-Name'!$A$12:$C$44,3))</f>
        <v>509-844-5900</v>
      </c>
      <c r="E19" s="377"/>
      <c r="F19" s="380">
        <v>6</v>
      </c>
      <c r="G19" s="24" t="str">
        <f>IF((F19=""),"",(VLOOKUP(F19,'Car-Name'!$A$12:$B$44,2)))</f>
        <v>Janet Cerovski</v>
      </c>
      <c r="H19" s="383">
        <v>0.38214120370370369</v>
      </c>
      <c r="I19" s="28">
        <f>IF((H19=""),"",(H19-(VLOOKUP(F19,'Leg-4'!$A$12:$C$44,3,FALSE))))</f>
        <v>6.6168981481481703E-2</v>
      </c>
      <c r="J19" s="396"/>
      <c r="K19" s="28" t="str">
        <f t="shared" si="4"/>
        <v/>
      </c>
      <c r="L19" s="383"/>
      <c r="M19" s="383"/>
      <c r="N19" s="28">
        <f t="shared" si="1"/>
        <v>6.6168981481481703E-2</v>
      </c>
      <c r="O19" s="398">
        <v>82</v>
      </c>
      <c r="P19" s="148">
        <f t="shared" si="2"/>
        <v>6</v>
      </c>
      <c r="Q19" s="302" t="str">
        <f>IF('Car-Name'!A19="","",VLOOKUP(F19,'Car-Name'!$A$12:$B$44,2))</f>
        <v>Janet Cerovski</v>
      </c>
      <c r="R19" s="149">
        <f t="shared" si="3"/>
        <v>6.6168981481481703E-2</v>
      </c>
      <c r="S19" s="131">
        <f t="shared" si="5"/>
        <v>51.635473150253453</v>
      </c>
      <c r="T19" s="222">
        <f t="shared" si="0"/>
        <v>10</v>
      </c>
      <c r="U19" s="303">
        <f>IF(F19="",(""),((R19+(VLOOKUP(P19,'Leg-3'!$F$12:$U$44,16,FALSE)))))</f>
        <v>0.16953703703703726</v>
      </c>
      <c r="V19" s="8">
        <f>IF(F19="","",(O19+VLOOKUP('Leg-4'!F19,'Leg-3'!$F$12:$V$44,17,FALSE)))</f>
        <v>209</v>
      </c>
      <c r="W19" s="219">
        <f>IF(P19="","",((O19+(VLOOKUP('Leg-4'!P19,'Leg-3'!$F$12:$V$44,17,FALSE)))/(U19*24)))</f>
        <v>51.365374112506757</v>
      </c>
      <c r="X19" s="150">
        <f t="shared" si="6"/>
        <v>8</v>
      </c>
    </row>
    <row r="20" spans="1:24" s="6" customFormat="1" ht="15" thickBot="1" x14ac:dyDescent="0.35">
      <c r="A20" s="257">
        <f>IF(('Leg-3'!F20=""),"",('Leg-3'!F20))</f>
        <v>8</v>
      </c>
      <c r="B20" s="256" t="str">
        <f>IF((A20=""),"",VLOOKUP(A20,'Car-Name'!$A$12:$B$44,2))</f>
        <v>Mike Stormo</v>
      </c>
      <c r="C20" s="371">
        <v>0.31736111111111098</v>
      </c>
      <c r="D20" s="256" t="str">
        <f>IF((A20=""),"",VLOOKUP(A20,'Car-Name'!$A$12:$C$44,3))</f>
        <v>509-721-0752</v>
      </c>
      <c r="E20" s="377"/>
      <c r="F20" s="380">
        <v>20</v>
      </c>
      <c r="G20" s="24" t="str">
        <f>IF((F20=""),"",(VLOOKUP(F20,'Car-Name'!$A$12:$B$44,2)))</f>
        <v>Tony Cerovski</v>
      </c>
      <c r="H20" s="383">
        <v>0.38284722222222217</v>
      </c>
      <c r="I20" s="28">
        <f>IF((H20=""),"",(H20-(VLOOKUP(F20,'Leg-4'!$A$12:$C$44,3,FALSE))))</f>
        <v>6.3402777777778196E-2</v>
      </c>
      <c r="J20" s="396"/>
      <c r="K20" s="28" t="str">
        <f t="shared" si="4"/>
        <v/>
      </c>
      <c r="L20" s="383"/>
      <c r="M20" s="383"/>
      <c r="N20" s="28">
        <f t="shared" si="1"/>
        <v>6.3402777777778196E-2</v>
      </c>
      <c r="O20" s="398">
        <v>82</v>
      </c>
      <c r="P20" s="148">
        <f t="shared" si="2"/>
        <v>20</v>
      </c>
      <c r="Q20" s="302" t="str">
        <f>IF('Car-Name'!A20="","",VLOOKUP(F20,'Car-Name'!$A$12:$B$44,2))</f>
        <v>Tony Cerovski</v>
      </c>
      <c r="R20" s="149">
        <f t="shared" si="3"/>
        <v>6.3402777777778196E-2</v>
      </c>
      <c r="S20" s="131">
        <f t="shared" si="5"/>
        <v>53.888280394304132</v>
      </c>
      <c r="T20" s="222">
        <f t="shared" si="0"/>
        <v>1</v>
      </c>
      <c r="U20" s="303">
        <f>IF(F20="",(""),((R20+(VLOOKUP(P20,'Leg-3'!$F$12:$U$44,16,FALSE)))))</f>
        <v>0.16383101851851917</v>
      </c>
      <c r="V20" s="8">
        <f>IF(F20="","",(O20+VLOOKUP('Leg-4'!F20,'Leg-3'!$F$12:$V$44,17,FALSE)))</f>
        <v>209</v>
      </c>
      <c r="W20" s="219">
        <f>IF(P20="","",((O20+(VLOOKUP('Leg-4'!P20,'Leg-3'!$F$12:$V$44,17,FALSE)))/(U20*24)))</f>
        <v>53.154362416107169</v>
      </c>
      <c r="X20" s="150">
        <f t="shared" si="6"/>
        <v>3</v>
      </c>
    </row>
    <row r="21" spans="1:24" s="6" customFormat="1" ht="15" thickBot="1" x14ac:dyDescent="0.35">
      <c r="A21" s="257">
        <f>IF(('Leg-3'!F21=""),"",('Leg-3'!F21))</f>
        <v>16</v>
      </c>
      <c r="B21" s="256" t="str">
        <f>IF((A21=""),"",VLOOKUP(A21,'Car-Name'!$A$12:$B$44,2))</f>
        <v>Jillian Robison</v>
      </c>
      <c r="C21" s="374">
        <v>0.31820601851851854</v>
      </c>
      <c r="D21" s="256" t="str">
        <f>IF((A21=""),"",VLOOKUP(A21,'Car-Name'!$A$12:$C$44,3))</f>
        <v>509-701-0983</v>
      </c>
      <c r="E21" s="377"/>
      <c r="F21" s="380">
        <v>8</v>
      </c>
      <c r="G21" s="24" t="str">
        <f>IF((F21=""),"",(VLOOKUP(F21,'Car-Name'!$A$12:$B$44,2)))</f>
        <v>Mike Stormo</v>
      </c>
      <c r="H21" s="383">
        <v>0.38287037037037036</v>
      </c>
      <c r="I21" s="28">
        <f>IF((H21=""),"",(H21-(VLOOKUP(F21,'Leg-4'!$A$12:$C$44,3,FALSE))))</f>
        <v>6.5509259259259378E-2</v>
      </c>
      <c r="J21" s="396"/>
      <c r="K21" s="28" t="str">
        <f t="shared" si="4"/>
        <v/>
      </c>
      <c r="L21" s="383"/>
      <c r="M21" s="383"/>
      <c r="N21" s="28">
        <f t="shared" si="1"/>
        <v>6.5509259259259378E-2</v>
      </c>
      <c r="O21" s="398">
        <v>82</v>
      </c>
      <c r="P21" s="148">
        <f t="shared" si="2"/>
        <v>8</v>
      </c>
      <c r="Q21" s="302" t="str">
        <f>IF('Car-Name'!A21="","",VLOOKUP(F21,'Car-Name'!$A$12:$B$44,2))</f>
        <v>Mike Stormo</v>
      </c>
      <c r="R21" s="149">
        <f t="shared" si="3"/>
        <v>6.5509259259259378E-2</v>
      </c>
      <c r="S21" s="131">
        <f t="shared" si="5"/>
        <v>52.155477031802029</v>
      </c>
      <c r="T21" s="222">
        <f t="shared" si="0"/>
        <v>9</v>
      </c>
      <c r="U21" s="303">
        <f>IF(F21="",(""),((R21+(VLOOKUP(P21,'Leg-3'!$F$12:$U$44,16,FALSE)))))</f>
        <v>0.16981481481481508</v>
      </c>
      <c r="V21" s="8">
        <f>IF(F21="","",(O21+VLOOKUP('Leg-4'!F21,'Leg-3'!$F$12:$V$44,17,FALSE)))</f>
        <v>209</v>
      </c>
      <c r="W21" s="219">
        <f>IF(P21="","",((O21+(VLOOKUP('Leg-4'!P21,'Leg-3'!$F$12:$V$44,17,FALSE)))/(U21*24)))</f>
        <v>51.281352235550628</v>
      </c>
      <c r="X21" s="150">
        <f t="shared" si="6"/>
        <v>9</v>
      </c>
    </row>
    <row r="22" spans="1:24" s="6" customFormat="1" ht="15" thickBot="1" x14ac:dyDescent="0.35">
      <c r="A22" s="257">
        <f>IF(('Leg-3'!F22=""),"",('Leg-3'!F22))</f>
        <v>11</v>
      </c>
      <c r="B22" s="256" t="str">
        <f>IF((A22=""),"",VLOOKUP(A22,'Car-Name'!$A$12:$B$44,2))</f>
        <v>Erica Cerovski</v>
      </c>
      <c r="C22" s="371">
        <v>0.31874999999999998</v>
      </c>
      <c r="D22" s="256" t="str">
        <f>IF((A22=""),"",VLOOKUP(A22,'Car-Name'!$A$12:$C$44,3))</f>
        <v>406-461-1390</v>
      </c>
      <c r="E22" s="377"/>
      <c r="F22" s="380">
        <v>11</v>
      </c>
      <c r="G22" s="24" t="str">
        <f>IF((F22=""),"",(VLOOKUP(F22,'Car-Name'!$A$12:$B$44,2)))</f>
        <v>Erica Cerovski</v>
      </c>
      <c r="H22" s="383">
        <v>0.38340277777777776</v>
      </c>
      <c r="I22" s="28">
        <f>IF((H22=""),"",(H22-(VLOOKUP(F22,'Leg-4'!$A$12:$C$44,3,FALSE))))</f>
        <v>6.4652777777777781E-2</v>
      </c>
      <c r="J22" s="396"/>
      <c r="K22" s="28" t="str">
        <f t="shared" si="4"/>
        <v/>
      </c>
      <c r="L22" s="383"/>
      <c r="M22" s="383"/>
      <c r="N22" s="28">
        <f t="shared" si="1"/>
        <v>6.4652777777777781E-2</v>
      </c>
      <c r="O22" s="398">
        <v>82</v>
      </c>
      <c r="P22" s="148">
        <f t="shared" si="2"/>
        <v>11</v>
      </c>
      <c r="Q22" s="302" t="str">
        <f>IF('Car-Name'!A22="","",VLOOKUP(F22,'Car-Name'!$A$12:$B$44,2))</f>
        <v>Erica Cerovski</v>
      </c>
      <c r="R22" s="149">
        <f t="shared" si="3"/>
        <v>6.4652777777777781E-2</v>
      </c>
      <c r="S22" s="131">
        <f t="shared" si="5"/>
        <v>52.846401718582165</v>
      </c>
      <c r="T22" s="222">
        <f t="shared" si="0"/>
        <v>6</v>
      </c>
      <c r="U22" s="303">
        <f>IF(F22="",(""),((R22+(VLOOKUP(P22,'Leg-3'!$F$12:$U$44,16,FALSE)))))</f>
        <v>0.1672569444444445</v>
      </c>
      <c r="V22" s="8">
        <f>IF(F22="","",(O22+VLOOKUP('Leg-4'!F22,'Leg-3'!$F$12:$V$44,17,FALSE)))</f>
        <v>209</v>
      </c>
      <c r="W22" s="219">
        <f>IF(P22="","",((O22+(VLOOKUP('Leg-4'!P22,'Leg-3'!$F$12:$V$44,17,FALSE)))/(U22*24)))</f>
        <v>52.065600996470813</v>
      </c>
      <c r="X22" s="150">
        <f t="shared" si="6"/>
        <v>6</v>
      </c>
    </row>
    <row r="23" spans="1:24" s="6" customFormat="1" ht="15" thickBot="1" x14ac:dyDescent="0.35">
      <c r="A23" s="257">
        <f>IF(('Leg-3'!F23=""),"",('Leg-3'!F23))</f>
        <v>20</v>
      </c>
      <c r="B23" s="256" t="str">
        <f>IF((A23=""),"",VLOOKUP(A23,'Car-Name'!$A$12:$B$44,2))</f>
        <v>Tony Cerovski</v>
      </c>
      <c r="C23" s="374">
        <v>0.31944444444444398</v>
      </c>
      <c r="D23" s="256" t="str">
        <f>IF((A23=""),"",VLOOKUP(A23,'Car-Name'!$A$12:$C$44,3))</f>
        <v>406-461-1389</v>
      </c>
      <c r="E23" s="377"/>
      <c r="F23" s="380">
        <v>15</v>
      </c>
      <c r="G23" s="24" t="str">
        <f>IF((F23=""),"",(VLOOKUP(F23,'Car-Name'!$A$12:$B$44,2)))</f>
        <v>Rick Bonebright</v>
      </c>
      <c r="H23" s="383">
        <v>0.38693287037037033</v>
      </c>
      <c r="I23" s="28">
        <f>IF((H23=""),"",(H23-(VLOOKUP(F23,'Leg-4'!$A$12:$C$44,3,FALSE))))</f>
        <v>6.6793981481481357E-2</v>
      </c>
      <c r="J23" s="396"/>
      <c r="K23" s="28" t="str">
        <f t="shared" si="4"/>
        <v/>
      </c>
      <c r="L23" s="383"/>
      <c r="M23" s="383"/>
      <c r="N23" s="28">
        <f t="shared" si="1"/>
        <v>6.6793981481481357E-2</v>
      </c>
      <c r="O23" s="398">
        <v>82</v>
      </c>
      <c r="P23" s="148">
        <f t="shared" si="2"/>
        <v>15</v>
      </c>
      <c r="Q23" s="302" t="str">
        <f>IF('Car-Name'!A23="","",VLOOKUP(F23,'Car-Name'!$A$12:$B$44,2))</f>
        <v>Rick Bonebright</v>
      </c>
      <c r="R23" s="149">
        <f t="shared" si="3"/>
        <v>6.6793981481481357E-2</v>
      </c>
      <c r="S23" s="131">
        <f t="shared" si="5"/>
        <v>51.152313290590982</v>
      </c>
      <c r="T23" s="222">
        <f t="shared" si="0"/>
        <v>11</v>
      </c>
      <c r="U23" s="303">
        <f>IF(F23="",(""),((R23+(VLOOKUP(P23,'Leg-3'!$F$12:$U$44,16,FALSE)))))</f>
        <v>0.17223379629629662</v>
      </c>
      <c r="V23" s="8">
        <f>IF(F23="","",(O23+VLOOKUP('Leg-4'!F23,'Leg-3'!$F$12:$V$44,17,FALSE)))</f>
        <v>209</v>
      </c>
      <c r="W23" s="219">
        <f>IF(P23="","",((O23+(VLOOKUP('Leg-4'!P23,'Leg-3'!$F$12:$V$44,17,FALSE)))/(U23*24)))</f>
        <v>50.561118204421653</v>
      </c>
      <c r="X23" s="150">
        <f t="shared" si="6"/>
        <v>10</v>
      </c>
    </row>
    <row r="24" spans="1:24" s="6" customFormat="1" ht="15" thickBot="1" x14ac:dyDescent="0.35">
      <c r="A24" s="257">
        <f>IF(('Leg-3'!F24=""),"",('Leg-3'!F24))</f>
        <v>15</v>
      </c>
      <c r="B24" s="256" t="str">
        <f>IF((A24=""),"",VLOOKUP(A24,'Car-Name'!$A$12:$B$44,2))</f>
        <v>Rick Bonebright</v>
      </c>
      <c r="C24" s="371">
        <v>0.32013888888888897</v>
      </c>
      <c r="D24" s="256" t="str">
        <f>IF((A24=""),"",VLOOKUP(A24,'Car-Name'!$A$12:$C$44,3))</f>
        <v>406-240-9662</v>
      </c>
      <c r="E24" s="377"/>
      <c r="F24" s="380">
        <v>3</v>
      </c>
      <c r="G24" s="24" t="str">
        <f>IF((F24=""),"",(VLOOKUP(F24,'Car-Name'!$A$12:$B$44,2)))</f>
        <v>Mike Cuffe</v>
      </c>
      <c r="H24" s="383">
        <v>0.39031250000000001</v>
      </c>
      <c r="I24" s="28">
        <f>IF((H24=""),"",(H24-(VLOOKUP(F24,'Leg-4'!$A$12:$C$44,3,FALSE))))</f>
        <v>6.8784722222221983E-2</v>
      </c>
      <c r="J24" s="396"/>
      <c r="K24" s="28" t="str">
        <f t="shared" si="4"/>
        <v/>
      </c>
      <c r="L24" s="383"/>
      <c r="M24" s="383"/>
      <c r="N24" s="28">
        <f t="shared" si="1"/>
        <v>6.8784722222221983E-2</v>
      </c>
      <c r="O24" s="398">
        <v>82</v>
      </c>
      <c r="P24" s="148">
        <f t="shared" si="2"/>
        <v>3</v>
      </c>
      <c r="Q24" s="302" t="str">
        <f>IF('Car-Name'!A24="","",VLOOKUP(F24,'Car-Name'!$A$12:$B$44,2))</f>
        <v>Mike Cuffe</v>
      </c>
      <c r="R24" s="149">
        <f t="shared" si="3"/>
        <v>6.8784722222221983E-2</v>
      </c>
      <c r="S24" s="131">
        <f t="shared" si="5"/>
        <v>49.671882887430762</v>
      </c>
      <c r="T24" s="222">
        <f t="shared" si="0"/>
        <v>13</v>
      </c>
      <c r="U24" s="303">
        <f>IF(F24="",(""),((R24+(VLOOKUP(P24,'Leg-3'!$F$12:$U$44,16,FALSE)))))</f>
        <v>0.18846064814814784</v>
      </c>
      <c r="V24" s="8">
        <f>IF(F24="","",(O24+VLOOKUP('Leg-4'!F24,'Leg-3'!$F$12:$V$44,17,FALSE)))</f>
        <v>209</v>
      </c>
      <c r="W24" s="219">
        <f>IF(P24="","",((O24+(VLOOKUP('Leg-4'!P24,'Leg-3'!$F$12:$V$44,17,FALSE)))/(U24*24)))</f>
        <v>46.207701283547337</v>
      </c>
      <c r="X24" s="150">
        <f t="shared" si="6"/>
        <v>14</v>
      </c>
    </row>
    <row r="25" spans="1:24" s="6" customFormat="1" ht="15" thickBot="1" x14ac:dyDescent="0.35">
      <c r="A25" s="257">
        <f>IF(('Leg-3'!F25=""),"",('Leg-3'!F25))</f>
        <v>12</v>
      </c>
      <c r="B25" s="256" t="str">
        <f>IF((A25=""),"",VLOOKUP(A25,'Car-Name'!$A$12:$B$44,2))</f>
        <v>Sonny Bishop</v>
      </c>
      <c r="C25" s="374">
        <v>0.32083333333333303</v>
      </c>
      <c r="D25" s="256" t="str">
        <f>IF((A25=""),"",VLOOKUP(A25,'Car-Name'!$A$12:$C$44,3))</f>
        <v>714-305-6474</v>
      </c>
      <c r="E25" s="377"/>
      <c r="F25" s="380">
        <v>12</v>
      </c>
      <c r="G25" s="24" t="str">
        <f>IF((F25=""),"",(VLOOKUP(F25,'Car-Name'!$A$12:$B$44,2)))</f>
        <v>Sonny Bishop</v>
      </c>
      <c r="H25" s="383">
        <v>0.39142361111111112</v>
      </c>
      <c r="I25" s="28">
        <f>IF((H25=""),"",(H25-(VLOOKUP(F25,'Leg-4'!$A$12:$C$44,3,FALSE))))</f>
        <v>7.0590277777778099E-2</v>
      </c>
      <c r="J25" s="396"/>
      <c r="K25" s="28" t="str">
        <f t="shared" si="4"/>
        <v/>
      </c>
      <c r="L25" s="383"/>
      <c r="M25" s="383"/>
      <c r="N25" s="28">
        <f t="shared" si="1"/>
        <v>7.0590277777778099E-2</v>
      </c>
      <c r="O25" s="398">
        <v>82</v>
      </c>
      <c r="P25" s="148">
        <f t="shared" si="2"/>
        <v>12</v>
      </c>
      <c r="Q25" s="302" t="str">
        <f>IF('Car-Name'!A25="","",VLOOKUP(F25,'Car-Name'!$A$12:$B$44,2))</f>
        <v>Sonny Bishop</v>
      </c>
      <c r="R25" s="149">
        <f t="shared" si="3"/>
        <v>7.0590277777778099E-2</v>
      </c>
      <c r="S25" s="131">
        <f t="shared" si="5"/>
        <v>48.40137727496289</v>
      </c>
      <c r="T25" s="222">
        <f t="shared" si="0"/>
        <v>14</v>
      </c>
      <c r="U25" s="303">
        <f>IF(F25="",(""),((R25+(VLOOKUP(P25,'Leg-3'!$F$12:$U$44,16,FALSE)))))</f>
        <v>0.18000000000000033</v>
      </c>
      <c r="V25" s="8">
        <f>IF(F25="","",(O25+VLOOKUP('Leg-4'!F25,'Leg-3'!$F$12:$V$44,17,FALSE)))</f>
        <v>209</v>
      </c>
      <c r="W25" s="219">
        <f>IF(P25="","",((O25+(VLOOKUP('Leg-4'!P25,'Leg-3'!$F$12:$V$44,17,FALSE)))/(U25*24)))</f>
        <v>48.379629629629548</v>
      </c>
      <c r="X25" s="150">
        <f t="shared" si="6"/>
        <v>12</v>
      </c>
    </row>
    <row r="26" spans="1:24" s="6" customFormat="1" ht="15" thickBot="1" x14ac:dyDescent="0.35">
      <c r="A26" s="257">
        <f>IF(('Leg-3'!F26=""),"",('Leg-3'!F26))</f>
        <v>3</v>
      </c>
      <c r="B26" s="256" t="str">
        <f>IF((A26=""),"",VLOOKUP(A26,'Car-Name'!$A$12:$B$44,2))</f>
        <v>Mike Cuffe</v>
      </c>
      <c r="C26" s="371">
        <v>0.32152777777777802</v>
      </c>
      <c r="D26" s="256" t="str">
        <f>IF((A26=""),"",VLOOKUP(A26,'Car-Name'!$A$12:$C$44,3))</f>
        <v>406-293-1247</v>
      </c>
      <c r="E26" s="377"/>
      <c r="F26" s="380">
        <v>19</v>
      </c>
      <c r="G26" s="24" t="str">
        <f>IF((F26=""),"",(VLOOKUP(F26,'Car-Name'!$A$12:$B$44,2)))</f>
        <v>Rick Carnegie</v>
      </c>
      <c r="H26" s="383">
        <v>0.39979166666666671</v>
      </c>
      <c r="I26" s="28">
        <f>IF((H26=""),"",(H26-(VLOOKUP(F26,'Leg-4'!$A$12:$C$44,3,FALSE))))</f>
        <v>7.6874999999999694E-2</v>
      </c>
      <c r="J26" s="396"/>
      <c r="K26" s="28" t="str">
        <f t="shared" si="4"/>
        <v/>
      </c>
      <c r="L26" s="383"/>
      <c r="M26" s="383"/>
      <c r="N26" s="28">
        <f t="shared" si="1"/>
        <v>7.6874999999999694E-2</v>
      </c>
      <c r="O26" s="398">
        <v>82</v>
      </c>
      <c r="P26" s="148">
        <f t="shared" si="2"/>
        <v>19</v>
      </c>
      <c r="Q26" s="302" t="str">
        <f>IF('Car-Name'!A26="","",VLOOKUP(F26,'Car-Name'!$A$12:$B$44,2))</f>
        <v>Rick Carnegie</v>
      </c>
      <c r="R26" s="149">
        <f t="shared" si="3"/>
        <v>7.6874999999999694E-2</v>
      </c>
      <c r="S26" s="131">
        <f t="shared" si="5"/>
        <v>44.444444444444621</v>
      </c>
      <c r="T26" s="222">
        <f t="shared" si="0"/>
        <v>15</v>
      </c>
      <c r="U26" s="303">
        <f>IF(F26="",(""),((R26+(VLOOKUP(P26,'Leg-3'!$F$12:$U$44,16,FALSE)))))</f>
        <v>0.19337962962962968</v>
      </c>
      <c r="V26" s="8">
        <f>IF(F26="","",(O26+VLOOKUP('Leg-4'!F26,'Leg-3'!$F$12:$V$44,17,FALSE)))</f>
        <v>209</v>
      </c>
      <c r="W26" s="219">
        <f>IF(P26="","",((O26+(VLOOKUP('Leg-4'!P26,'Leg-3'!$F$12:$V$44,17,FALSE)))/(U26*24)))</f>
        <v>45.032319846779977</v>
      </c>
      <c r="X26" s="150">
        <f t="shared" si="6"/>
        <v>15</v>
      </c>
    </row>
    <row r="27" spans="1:24" s="6" customFormat="1" ht="15" thickBot="1" x14ac:dyDescent="0.35">
      <c r="A27" s="257">
        <f>IF(('Leg-3'!F27=""),"",('Leg-3'!F27))</f>
        <v>13</v>
      </c>
      <c r="B27" s="256" t="str">
        <f>IF((A27=""),"",VLOOKUP(A27,'Car-Name'!$A$12:$B$44,2))</f>
        <v>Ralph Brevik</v>
      </c>
      <c r="C27" s="374">
        <v>0.32222222222222202</v>
      </c>
      <c r="D27" s="256" t="str">
        <f>IF((A27=""),"",VLOOKUP(A27,'Car-Name'!$A$12:$C$44,3))</f>
        <v>509-435-1895</v>
      </c>
      <c r="E27" s="377"/>
      <c r="F27" s="380">
        <v>18</v>
      </c>
      <c r="G27" s="24" t="str">
        <f>IF((F27=""),"",(VLOOKUP(F27,'Car-Name'!$A$12:$B$44,2)))</f>
        <v>Bill Comer</v>
      </c>
      <c r="H27" s="383">
        <v>0.40092592592592591</v>
      </c>
      <c r="I27" s="28">
        <f>IF((H27=""),"",(H27-(VLOOKUP(F27,'Leg-4'!$A$12:$C$44,3,FALSE))))</f>
        <v>7.7314814814814892E-2</v>
      </c>
      <c r="J27" s="396"/>
      <c r="K27" s="28" t="str">
        <f t="shared" si="4"/>
        <v/>
      </c>
      <c r="L27" s="383"/>
      <c r="M27" s="383"/>
      <c r="N27" s="28">
        <f t="shared" si="1"/>
        <v>7.7314814814814892E-2</v>
      </c>
      <c r="O27" s="398">
        <v>82</v>
      </c>
      <c r="P27" s="148">
        <f t="shared" si="2"/>
        <v>18</v>
      </c>
      <c r="Q27" s="302" t="str">
        <f>IF('Car-Name'!A27="","",VLOOKUP(F27,'Car-Name'!$A$12:$B$44,2))</f>
        <v>Bill Comer</v>
      </c>
      <c r="R27" s="149">
        <f t="shared" si="3"/>
        <v>7.7314814814814892E-2</v>
      </c>
      <c r="S27" s="131">
        <f t="shared" si="5"/>
        <v>44.191616766467021</v>
      </c>
      <c r="T27" s="222">
        <f t="shared" si="0"/>
        <v>16</v>
      </c>
      <c r="U27" s="303">
        <f>IF(F27="",(""),((R27+(VLOOKUP(P27,'Leg-3'!$F$12:$U$44,16,FALSE)))))</f>
        <v>0.20340277777777788</v>
      </c>
      <c r="V27" s="8">
        <f>IF(F27="","",(O27+VLOOKUP('Leg-4'!F27,'Leg-3'!$F$12:$V$44,17,FALSE)))</f>
        <v>209</v>
      </c>
      <c r="W27" s="219">
        <f>IF(P27="","",((O27+(VLOOKUP('Leg-4'!P27,'Leg-3'!$F$12:$V$44,17,FALSE)))/(U27*24)))</f>
        <v>42.813246841925547</v>
      </c>
      <c r="X27" s="150">
        <f t="shared" si="6"/>
        <v>17</v>
      </c>
    </row>
    <row r="28" spans="1:24" s="6" customFormat="1" x14ac:dyDescent="0.3">
      <c r="A28" s="257">
        <f>IF(('Leg-3'!F28=""),"",('Leg-3'!F28))</f>
        <v>19</v>
      </c>
      <c r="B28" s="256" t="str">
        <f>IF((A28=""),"",VLOOKUP(A28,'Car-Name'!$A$12:$B$44,2))</f>
        <v>Rick Carnegie</v>
      </c>
      <c r="C28" s="371">
        <v>0.32291666666666702</v>
      </c>
      <c r="D28" s="256" t="str">
        <f>IF((A28=""),"",VLOOKUP(A28,'Car-Name'!$A$12:$C$44,3))</f>
        <v>509-590-9224</v>
      </c>
      <c r="E28" s="377"/>
      <c r="F28" s="380">
        <v>13</v>
      </c>
      <c r="G28" s="24" t="str">
        <f>IF((F28=""),"",(VLOOKUP(F28,'Car-Name'!$A$12:$B$44,2)))</f>
        <v>Ralph Brevik</v>
      </c>
      <c r="H28" s="383">
        <v>0.40385416666666668</v>
      </c>
      <c r="I28" s="28">
        <f>IF((H28=""),"",(H28-(VLOOKUP(F28,'Leg-4'!$A$12:$C$44,3,FALSE))))</f>
        <v>8.163194444444466E-2</v>
      </c>
      <c r="J28" s="396"/>
      <c r="K28" s="28" t="str">
        <f t="shared" si="4"/>
        <v/>
      </c>
      <c r="L28" s="383"/>
      <c r="M28" s="383"/>
      <c r="N28" s="28">
        <f t="shared" si="1"/>
        <v>8.163194444444466E-2</v>
      </c>
      <c r="O28" s="398">
        <v>82</v>
      </c>
      <c r="P28" s="148">
        <f t="shared" si="2"/>
        <v>13</v>
      </c>
      <c r="Q28" s="302" t="str">
        <f>IF('Car-Name'!A28="","",VLOOKUP(F28,'Car-Name'!$A$12:$B$44,2))</f>
        <v>Ralph Brevik</v>
      </c>
      <c r="R28" s="149">
        <f t="shared" si="3"/>
        <v>8.163194444444466E-2</v>
      </c>
      <c r="S28" s="131">
        <f t="shared" si="5"/>
        <v>41.85452998723936</v>
      </c>
      <c r="T28" s="222">
        <f t="shared" si="0"/>
        <v>17</v>
      </c>
      <c r="U28" s="303">
        <f>IF(F28="",(""),((R28+(VLOOKUP(P28,'Leg-3'!$F$12:$U$44,16,FALSE)))))</f>
        <v>0.19855324074074093</v>
      </c>
      <c r="V28" s="8">
        <f>IF(F28="","",(O28+VLOOKUP('Leg-4'!F28,'Leg-3'!$F$12:$V$44,17,FALSE)))</f>
        <v>209</v>
      </c>
      <c r="W28" s="219">
        <f>IF(P28="","",((O28+(VLOOKUP('Leg-4'!P28,'Leg-3'!$F$12:$V$44,17,FALSE)))/(U28*24)))</f>
        <v>43.858933255610566</v>
      </c>
      <c r="X28" s="150">
        <f t="shared" si="6"/>
        <v>16</v>
      </c>
    </row>
    <row r="29" spans="1:24" s="6" customFormat="1" x14ac:dyDescent="0.3">
      <c r="A29" s="257">
        <f>IF(('Leg-3'!F29=""),"",('Leg-3'!F29))</f>
        <v>18</v>
      </c>
      <c r="B29" s="256" t="str">
        <f>IF((A29=""),"",VLOOKUP(A29,'Car-Name'!$A$12:$B$44,2))</f>
        <v>Bill Comer</v>
      </c>
      <c r="C29" s="374">
        <v>0.32361111111111102</v>
      </c>
      <c r="D29" s="256" t="str">
        <f>IF((A29=""),"",VLOOKUP(A29,'Car-Name'!$A$12:$C$44,3))</f>
        <v>630-896-2111</v>
      </c>
      <c r="E29" s="377"/>
      <c r="F29" s="380">
        <v>1</v>
      </c>
      <c r="G29" s="24" t="str">
        <f>IF((F29=""),"",(VLOOKUP(F29,'Car-Name'!$A$12:$B$44,2)))</f>
        <v>Brandon Langel</v>
      </c>
      <c r="H29" s="383"/>
      <c r="I29" s="28" t="str">
        <f>IF((H29=""),"",(H29-(VLOOKUP(F29,'Leg-4'!$A$12:$C$44,3,FALSE))))</f>
        <v/>
      </c>
      <c r="J29" s="396" t="s">
        <v>351</v>
      </c>
      <c r="K29" s="28">
        <f t="shared" si="4"/>
        <v>8.163194444444466E-2</v>
      </c>
      <c r="L29" s="383"/>
      <c r="M29" s="383"/>
      <c r="N29" s="28">
        <f t="shared" si="1"/>
        <v>8.163194444444466E-2</v>
      </c>
      <c r="O29" s="399">
        <v>47</v>
      </c>
      <c r="P29" s="148">
        <f t="shared" si="2"/>
        <v>1</v>
      </c>
      <c r="Q29" s="302" t="str">
        <f>IF('Car-Name'!A29="","",VLOOKUP(F29,'Car-Name'!$A$12:$B$44,2))</f>
        <v>Brandon Langel</v>
      </c>
      <c r="R29" s="149">
        <f t="shared" si="3"/>
        <v>8.163194444444466E-2</v>
      </c>
      <c r="S29" s="131">
        <f t="shared" si="5"/>
        <v>23.989791578051829</v>
      </c>
      <c r="T29" s="222">
        <f t="shared" si="0"/>
        <v>17</v>
      </c>
      <c r="U29" s="303">
        <f>IF(F29="",(""),((R29+(VLOOKUP(P29,'Leg-3'!$F$12:$U$44,16,FALSE)))))</f>
        <v>0.18758101851851874</v>
      </c>
      <c r="V29" s="8">
        <f>IF(F29="","",(O29+VLOOKUP('Leg-4'!F29,'Leg-3'!$F$12:$V$44,17,FALSE)))</f>
        <v>174</v>
      </c>
      <c r="W29" s="219">
        <f>IF(P29="","",((O29+(VLOOKUP('Leg-4'!P29,'Leg-3'!$F$12:$V$44,17,FALSE)))/(U29*24)))</f>
        <v>38.649966064046353</v>
      </c>
      <c r="X29" s="150">
        <f t="shared" si="6"/>
        <v>13</v>
      </c>
    </row>
    <row r="30" spans="1:24" s="6" customFormat="1" x14ac:dyDescent="0.3">
      <c r="A30" s="257">
        <f>IF(('Leg-3'!F30=""),"",('Leg-3'!F30))</f>
        <v>14</v>
      </c>
      <c r="B30" s="256" t="str">
        <f>IF((A30=""),"",VLOOKUP(A30,'Car-Name'!$A$12:$B$44,2))</f>
        <v>Nan Robison</v>
      </c>
      <c r="C30" s="374"/>
      <c r="D30" s="256" t="str">
        <f>IF((A30=""),"",VLOOKUP(A30,'Car-Name'!$A$12:$C$44,3))</f>
        <v>509-701-4359</v>
      </c>
      <c r="E30" s="377"/>
      <c r="F30" s="380">
        <v>14</v>
      </c>
      <c r="G30" s="24" t="str">
        <f>IF((F30=""),"",(VLOOKUP(F30,'Car-Name'!$A$12:$B$44,2)))</f>
        <v>Nan Robison</v>
      </c>
      <c r="H30" s="383"/>
      <c r="I30" s="28" t="str">
        <f>IF((H30=""),"",(H30-(VLOOKUP(F30,'Leg-4'!$A$12:$C$44,3,FALSE))))</f>
        <v/>
      </c>
      <c r="J30" s="396" t="s">
        <v>351</v>
      </c>
      <c r="K30" s="28">
        <f t="shared" si="4"/>
        <v>8.163194444444466E-2</v>
      </c>
      <c r="L30" s="383"/>
      <c r="M30" s="383"/>
      <c r="N30" s="28">
        <f t="shared" si="1"/>
        <v>8.163194444444466E-2</v>
      </c>
      <c r="O30" s="399">
        <v>0</v>
      </c>
      <c r="P30" s="148">
        <f t="shared" si="2"/>
        <v>14</v>
      </c>
      <c r="Q30" s="302" t="str">
        <f>IF('Car-Name'!A30="","",VLOOKUP(F30,'Car-Name'!$A$12:$B$44,2))</f>
        <v>Nan Robison</v>
      </c>
      <c r="R30" s="149">
        <f t="shared" si="3"/>
        <v>8.163194444444466E-2</v>
      </c>
      <c r="S30" s="131">
        <f t="shared" si="5"/>
        <v>0</v>
      </c>
      <c r="T30" s="222">
        <f t="shared" si="0"/>
        <v>17</v>
      </c>
      <c r="U30" s="303">
        <f>IF(F30="",(""),((R30+(VLOOKUP(P30,'Leg-3'!$F$12:$U$44,16,FALSE)))))</f>
        <v>0.20771990740740764</v>
      </c>
      <c r="V30" s="8">
        <f>IF(F30="","",(O30+VLOOKUP('Leg-4'!F30,'Leg-3'!$F$12:$V$44,17,FALSE)))</f>
        <v>6</v>
      </c>
      <c r="W30" s="219">
        <f>IF(P30="","",((O30+(VLOOKUP('Leg-4'!P30,'Leg-3'!$F$12:$V$44,17,FALSE)))/(U30*24)))</f>
        <v>1.2035437677606271</v>
      </c>
      <c r="X30" s="150">
        <f t="shared" si="6"/>
        <v>19</v>
      </c>
    </row>
    <row r="31" spans="1:24" s="6" customFormat="1" x14ac:dyDescent="0.3">
      <c r="A31" s="257">
        <f>IF(('Leg-3'!F31=""),"",('Leg-3'!F31))</f>
        <v>7</v>
      </c>
      <c r="B31" s="256" t="str">
        <f>IF((A31=""),"",VLOOKUP(A31,'Car-Name'!$A$12:$B$44,2))</f>
        <v>Myron Richardson</v>
      </c>
      <c r="C31" s="374"/>
      <c r="D31" s="256" t="str">
        <f>IF((A31=""),"",VLOOKUP(A31,'Car-Name'!$A$12:$C$44,3))</f>
        <v>208-773-9259</v>
      </c>
      <c r="E31" s="377"/>
      <c r="F31" s="380">
        <v>7</v>
      </c>
      <c r="G31" s="24" t="str">
        <f>IF((F31=""),"",(VLOOKUP(F31,'Car-Name'!$A$12:$B$44,2)))</f>
        <v>Myron Richardson</v>
      </c>
      <c r="H31" s="383"/>
      <c r="I31" s="28" t="str">
        <f>IF((H31=""),"",(H31-(VLOOKUP(F31,'Leg-4'!$A$12:$C$44,3,FALSE))))</f>
        <v/>
      </c>
      <c r="J31" s="396" t="s">
        <v>351</v>
      </c>
      <c r="K31" s="28">
        <f t="shared" si="4"/>
        <v>8.163194444444466E-2</v>
      </c>
      <c r="L31" s="383"/>
      <c r="M31" s="383"/>
      <c r="N31" s="28">
        <f t="shared" si="1"/>
        <v>8.163194444444466E-2</v>
      </c>
      <c r="O31" s="399">
        <v>0</v>
      </c>
      <c r="P31" s="148">
        <f t="shared" si="2"/>
        <v>7</v>
      </c>
      <c r="Q31" s="302" t="str">
        <f>IF('Car-Name'!A31="","",VLOOKUP(F31,'Car-Name'!$A$12:$B$44,2))</f>
        <v>Myron Richardson</v>
      </c>
      <c r="R31" s="149">
        <f t="shared" si="3"/>
        <v>8.163194444444466E-2</v>
      </c>
      <c r="S31" s="131">
        <f t="shared" si="5"/>
        <v>0</v>
      </c>
      <c r="T31" s="222">
        <f t="shared" si="0"/>
        <v>17</v>
      </c>
      <c r="U31" s="303">
        <f>IF(F31="",(""),((R31+(VLOOKUP(P31,'Leg-3'!$F$12:$U$44,16,FALSE)))))</f>
        <v>0.20771990740740764</v>
      </c>
      <c r="V31" s="8">
        <f>IF(F31="","",(O31+VLOOKUP('Leg-4'!F31,'Leg-3'!$F$12:$V$44,17,FALSE)))</f>
        <v>74</v>
      </c>
      <c r="W31" s="219">
        <f>IF(P31="","",((O31+(VLOOKUP('Leg-4'!P31,'Leg-3'!$F$12:$V$44,17,FALSE)))/(U31*24)))</f>
        <v>14.843706469047735</v>
      </c>
      <c r="X31" s="150">
        <f t="shared" si="6"/>
        <v>19</v>
      </c>
    </row>
    <row r="32" spans="1:24" s="6" customFormat="1" x14ac:dyDescent="0.3">
      <c r="A32" s="257" t="str">
        <f>IF(('Leg-3'!F32=""),"",('Leg-3'!F32))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IF((H32=""),"",(H32-(VLOOKUP(F32,'Leg-4'!$A$12:$C$44,3,FALSE))))</f>
        <v/>
      </c>
      <c r="J32" s="396"/>
      <c r="K32" s="28" t="str">
        <f t="shared" si="4"/>
        <v/>
      </c>
      <c r="L32" s="383"/>
      <c r="M32" s="383"/>
      <c r="N32" s="28" t="str">
        <f t="shared" si="1"/>
        <v/>
      </c>
      <c r="O32" s="399"/>
      <c r="P32" s="148" t="str">
        <f t="shared" si="2"/>
        <v/>
      </c>
      <c r="Q32" s="302" t="e">
        <f>IF('Car-Name'!A32="","",VLOOKUP(F32,'Car-Name'!$A$12:$B$44,2))</f>
        <v>#N/A</v>
      </c>
      <c r="R32" s="149" t="str">
        <f t="shared" si="3"/>
        <v/>
      </c>
      <c r="S32" s="131" t="str">
        <f t="shared" si="5"/>
        <v/>
      </c>
      <c r="T32" s="222" t="str">
        <f t="shared" si="0"/>
        <v/>
      </c>
      <c r="U32" s="303" t="str">
        <f>IF(F32="",(""),((R32+(VLOOKUP(P32,'Leg-3'!$F$12:$U$44,16,FALSE)))))</f>
        <v/>
      </c>
      <c r="V32" s="8" t="str">
        <f>IF(F32="","",(O32+VLOOKUP('Leg-4'!F32,'Leg-3'!$F$12:$V$44,17,FALSE)))</f>
        <v/>
      </c>
      <c r="W32" s="219" t="str">
        <f>IF(P32="","",((O32+(VLOOKUP('Leg-4'!P32,'Leg-3'!$F$12:$V$44,17,FALSE)))/(U32*24)))</f>
        <v/>
      </c>
      <c r="X32" s="150" t="str">
        <f t="shared" si="6"/>
        <v/>
      </c>
    </row>
    <row r="33" spans="1:24" s="6" customFormat="1" x14ac:dyDescent="0.3">
      <c r="A33" s="257" t="str">
        <f>IF(('Leg-3'!F33=""),"",('Leg-3'!F33))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IF((H33=""),"",(H33-(VLOOKUP(F33,'Leg-4'!$A$12:$C$44,3,FALSE))))</f>
        <v/>
      </c>
      <c r="J33" s="396"/>
      <c r="K33" s="28" t="str">
        <f t="shared" si="4"/>
        <v/>
      </c>
      <c r="L33" s="383"/>
      <c r="M33" s="383"/>
      <c r="N33" s="28" t="str">
        <f t="shared" si="1"/>
        <v/>
      </c>
      <c r="O33" s="399"/>
      <c r="P33" s="148" t="str">
        <f t="shared" si="2"/>
        <v/>
      </c>
      <c r="Q33" s="302" t="e">
        <f>IF('Car-Name'!A33="","",VLOOKUP(F33,'Car-Name'!$A$12:$B$44,2))</f>
        <v>#N/A</v>
      </c>
      <c r="R33" s="149" t="str">
        <f t="shared" si="3"/>
        <v/>
      </c>
      <c r="S33" s="131" t="str">
        <f t="shared" si="5"/>
        <v/>
      </c>
      <c r="T33" s="222" t="str">
        <f t="shared" si="0"/>
        <v/>
      </c>
      <c r="U33" s="303" t="str">
        <f>IF(F33="",(""),((R33+(VLOOKUP(P33,'Leg-3'!$F$12:$U$44,16,FALSE)))))</f>
        <v/>
      </c>
      <c r="V33" s="8" t="str">
        <f>IF(F33="","",(O33+VLOOKUP('Leg-4'!F33,'Leg-3'!$F$12:$V$44,17,FALSE)))</f>
        <v/>
      </c>
      <c r="W33" s="219" t="str">
        <f>IF(P33="","",((O33+(VLOOKUP('Leg-4'!P33,'Leg-3'!$F$12:$V$44,17,FALSE)))/(U33*24)))</f>
        <v/>
      </c>
      <c r="X33" s="150" t="str">
        <f t="shared" si="6"/>
        <v/>
      </c>
    </row>
    <row r="34" spans="1:24" s="6" customFormat="1" x14ac:dyDescent="0.3">
      <c r="A34" s="257" t="str">
        <f>IF(('Leg-3'!F34=""),"",('Leg-3'!F34))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IF((H34=""),"",(H34-(VLOOKUP(F34,'Leg-4'!$A$12:$C$44,3,FALSE))))</f>
        <v/>
      </c>
      <c r="J34" s="396"/>
      <c r="K34" s="28" t="str">
        <f t="shared" si="4"/>
        <v/>
      </c>
      <c r="L34" s="383"/>
      <c r="M34" s="383"/>
      <c r="N34" s="28" t="str">
        <f t="shared" si="1"/>
        <v/>
      </c>
      <c r="O34" s="399"/>
      <c r="P34" s="148" t="str">
        <f t="shared" si="2"/>
        <v/>
      </c>
      <c r="Q34" s="302" t="e">
        <f>IF('Car-Name'!A34="","",VLOOKUP(F34,'Car-Name'!$A$12:$B$44,2))</f>
        <v>#N/A</v>
      </c>
      <c r="R34" s="149" t="str">
        <f t="shared" si="3"/>
        <v/>
      </c>
      <c r="S34" s="131" t="str">
        <f t="shared" si="5"/>
        <v/>
      </c>
      <c r="T34" s="222" t="str">
        <f t="shared" si="0"/>
        <v/>
      </c>
      <c r="U34" s="303" t="str">
        <f>IF(F34="",(""),((R34+(VLOOKUP(P34,'Leg-3'!$F$12:$U$44,16,FALSE)))))</f>
        <v/>
      </c>
      <c r="V34" s="8" t="str">
        <f>IF(F34="","",(O34+VLOOKUP('Leg-4'!F34,'Leg-3'!$F$12:$V$44,17,FALSE)))</f>
        <v/>
      </c>
      <c r="W34" s="219" t="str">
        <f>IF(P34="","",((O34+(VLOOKUP('Leg-4'!P34,'Leg-3'!$F$12:$V$44,17,FALSE)))/(U34*24)))</f>
        <v/>
      </c>
      <c r="X34" s="150" t="str">
        <f t="shared" si="6"/>
        <v/>
      </c>
    </row>
    <row r="35" spans="1:24" s="6" customFormat="1" x14ac:dyDescent="0.3">
      <c r="A35" s="257" t="str">
        <f>IF(('Leg-3'!F35=""),"",('Leg-3'!F35))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IF((H35=""),"",(H35-(VLOOKUP(F35,'Leg-4'!$A$12:$C$44,3,FALSE))))</f>
        <v/>
      </c>
      <c r="J35" s="396"/>
      <c r="K35" s="28" t="str">
        <f t="shared" si="4"/>
        <v/>
      </c>
      <c r="L35" s="383"/>
      <c r="M35" s="383"/>
      <c r="N35" s="28" t="str">
        <f t="shared" si="1"/>
        <v/>
      </c>
      <c r="O35" s="399"/>
      <c r="P35" s="148" t="str">
        <f t="shared" si="2"/>
        <v/>
      </c>
      <c r="Q35" s="302" t="str">
        <f>IF('Car-Name'!A35="","",VLOOKUP(F35,'Car-Name'!$A$12:$B$44,2))</f>
        <v/>
      </c>
      <c r="R35" s="149" t="str">
        <f t="shared" si="3"/>
        <v/>
      </c>
      <c r="S35" s="131" t="str">
        <f t="shared" si="5"/>
        <v/>
      </c>
      <c r="T35" s="222" t="str">
        <f t="shared" si="0"/>
        <v/>
      </c>
      <c r="U35" s="303" t="str">
        <f>IF(F35="",(""),((R35+(VLOOKUP(P35,'Leg-3'!$F$12:$U$44,16,FALSE)))))</f>
        <v/>
      </c>
      <c r="V35" s="8" t="str">
        <f>IF(F35="","",(O35+VLOOKUP('Leg-4'!F35,'Leg-3'!$F$12:$V$44,17,FALSE)))</f>
        <v/>
      </c>
      <c r="W35" s="219" t="str">
        <f>IF(P35="","",((O35+(VLOOKUP('Leg-4'!P35,'Leg-3'!$F$12:$V$44,17,FALSE)))/(U35*24)))</f>
        <v/>
      </c>
      <c r="X35" s="150" t="str">
        <f t="shared" si="6"/>
        <v/>
      </c>
    </row>
    <row r="36" spans="1:24" s="6" customFormat="1" x14ac:dyDescent="0.3">
      <c r="A36" s="257" t="str">
        <f>IF(('Leg-3'!F36=""),"",('Leg-3'!F36))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IF((H36=""),"",(H36-(VLOOKUP(F36,'Leg-4'!$A$12:$C$44,3,FALSE))))</f>
        <v/>
      </c>
      <c r="J36" s="396"/>
      <c r="K36" s="28" t="str">
        <f t="shared" si="4"/>
        <v/>
      </c>
      <c r="L36" s="383"/>
      <c r="M36" s="383"/>
      <c r="N36" s="28" t="str">
        <f t="shared" si="1"/>
        <v/>
      </c>
      <c r="O36" s="399"/>
      <c r="P36" s="148" t="str">
        <f t="shared" si="2"/>
        <v/>
      </c>
      <c r="Q36" s="302" t="str">
        <f>IF('Car-Name'!A36="","",VLOOKUP(F36,'Car-Name'!$A$12:$B$44,2))</f>
        <v/>
      </c>
      <c r="R36" s="149" t="str">
        <f t="shared" si="3"/>
        <v/>
      </c>
      <c r="S36" s="131" t="str">
        <f t="shared" si="5"/>
        <v/>
      </c>
      <c r="T36" s="222" t="str">
        <f t="shared" si="0"/>
        <v/>
      </c>
      <c r="U36" s="303" t="str">
        <f>IF(F36="",(""),((R36+(VLOOKUP(P36,'Leg-3'!$F$12:$U$44,16,FALSE)))))</f>
        <v/>
      </c>
      <c r="V36" s="8" t="str">
        <f>IF(F36="","",(O36+VLOOKUP('Leg-4'!F36,'Leg-3'!$F$12:$V$44,17,FALSE)))</f>
        <v/>
      </c>
      <c r="W36" s="219" t="str">
        <f>IF(P36="","",((O36+(VLOOKUP('Leg-4'!P36,'Leg-3'!$F$12:$V$44,17,FALSE)))/(U36*24)))</f>
        <v/>
      </c>
      <c r="X36" s="150" t="str">
        <f t="shared" si="6"/>
        <v/>
      </c>
    </row>
    <row r="37" spans="1:24" s="6" customFormat="1" x14ac:dyDescent="0.3">
      <c r="A37" s="257" t="str">
        <f>IF(('Leg-3'!F37=""),"",('Leg-3'!F37))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IF((H37=""),"",(H37-(VLOOKUP(F37,'Leg-4'!$A$12:$C$44,3,FALSE))))</f>
        <v/>
      </c>
      <c r="J37" s="396"/>
      <c r="K37" s="28" t="str">
        <f t="shared" si="4"/>
        <v/>
      </c>
      <c r="L37" s="383"/>
      <c r="M37" s="383"/>
      <c r="N37" s="28" t="str">
        <f t="shared" si="1"/>
        <v/>
      </c>
      <c r="O37" s="399"/>
      <c r="P37" s="148" t="str">
        <f t="shared" si="2"/>
        <v/>
      </c>
      <c r="Q37" s="302" t="str">
        <f>IF('Car-Name'!A37="","",VLOOKUP(F37,'Car-Name'!$A$12:$B$44,2))</f>
        <v/>
      </c>
      <c r="R37" s="149" t="str">
        <f t="shared" si="3"/>
        <v/>
      </c>
      <c r="S37" s="131" t="str">
        <f t="shared" si="5"/>
        <v/>
      </c>
      <c r="T37" s="222" t="str">
        <f t="shared" si="0"/>
        <v/>
      </c>
      <c r="U37" s="303" t="str">
        <f>IF(F37="",(""),((R37+(VLOOKUP(P37,'Leg-3'!$F$12:$U$44,16,FALSE)))))</f>
        <v/>
      </c>
      <c r="V37" s="8" t="str">
        <f>IF(F37="","",(O37+VLOOKUP('Leg-4'!F37,'Leg-3'!$F$12:$V$44,17,FALSE)))</f>
        <v/>
      </c>
      <c r="W37" s="219" t="str">
        <f>IF(P37="","",((O37+(VLOOKUP('Leg-4'!P37,'Leg-3'!$F$12:$V$44,17,FALSE)))/(U37*24)))</f>
        <v/>
      </c>
      <c r="X37" s="150" t="str">
        <f t="shared" si="6"/>
        <v/>
      </c>
    </row>
    <row r="38" spans="1:24" s="6" customFormat="1" x14ac:dyDescent="0.3">
      <c r="A38" s="257" t="str">
        <f>IF(('Leg-3'!F38=""),"",('Leg-3'!F38))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IF((H38=""),"",(H38-(VLOOKUP(F38,'Leg-4'!$A$12:$C$44,3,FALSE))))</f>
        <v/>
      </c>
      <c r="J38" s="396"/>
      <c r="K38" s="28" t="str">
        <f t="shared" si="4"/>
        <v/>
      </c>
      <c r="L38" s="383"/>
      <c r="M38" s="383"/>
      <c r="N38" s="28" t="str">
        <f t="shared" si="1"/>
        <v/>
      </c>
      <c r="O38" s="399"/>
      <c r="P38" s="148" t="str">
        <f t="shared" si="2"/>
        <v/>
      </c>
      <c r="Q38" s="302" t="str">
        <f>IF('Car-Name'!A38="","",VLOOKUP(F38,'Car-Name'!$A$12:$B$44,2))</f>
        <v/>
      </c>
      <c r="R38" s="149" t="str">
        <f t="shared" si="3"/>
        <v/>
      </c>
      <c r="S38" s="131" t="str">
        <f t="shared" si="5"/>
        <v/>
      </c>
      <c r="T38" s="222" t="str">
        <f t="shared" si="0"/>
        <v/>
      </c>
      <c r="U38" s="303" t="str">
        <f>IF(F38="",(""),((R38+(VLOOKUP(P38,'Leg-3'!$F$12:$U$44,16,FALSE)))))</f>
        <v/>
      </c>
      <c r="V38" s="8" t="str">
        <f>IF(F38="","",(O38+VLOOKUP('Leg-4'!F38,'Leg-3'!$F$12:$V$44,17,FALSE)))</f>
        <v/>
      </c>
      <c r="W38" s="219" t="str">
        <f>IF(P38="","",((O38+(VLOOKUP('Leg-4'!P38,'Leg-3'!$F$12:$V$44,17,FALSE)))/(U38*24)))</f>
        <v/>
      </c>
      <c r="X38" s="150" t="str">
        <f t="shared" si="6"/>
        <v/>
      </c>
    </row>
    <row r="39" spans="1:24" s="6" customFormat="1" x14ac:dyDescent="0.3">
      <c r="A39" s="257" t="str">
        <f>IF(('Leg-3'!F39=""),"",('Leg-3'!F39))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IF((H39=""),"",(H39-(VLOOKUP(F39,'Leg-4'!$A$12:$C$44,3,FALSE))))</f>
        <v/>
      </c>
      <c r="J39" s="396"/>
      <c r="K39" s="28" t="str">
        <f t="shared" si="4"/>
        <v/>
      </c>
      <c r="L39" s="383"/>
      <c r="M39" s="383"/>
      <c r="N39" s="28" t="str">
        <f t="shared" si="1"/>
        <v/>
      </c>
      <c r="O39" s="399"/>
      <c r="P39" s="148" t="str">
        <f t="shared" si="2"/>
        <v/>
      </c>
      <c r="Q39" s="302" t="str">
        <f>IF('Car-Name'!A39="","",VLOOKUP(F39,'Car-Name'!$A$12:$B$44,2))</f>
        <v/>
      </c>
      <c r="R39" s="149" t="str">
        <f t="shared" si="3"/>
        <v/>
      </c>
      <c r="S39" s="131" t="str">
        <f t="shared" si="5"/>
        <v/>
      </c>
      <c r="T39" s="222" t="str">
        <f t="shared" si="0"/>
        <v/>
      </c>
      <c r="U39" s="303" t="str">
        <f>IF(F39="",(""),((R39+(VLOOKUP(P39,'Leg-3'!$F$12:$U$44,16,FALSE)))))</f>
        <v/>
      </c>
      <c r="V39" s="8" t="str">
        <f>IF(F39="","",(O39+VLOOKUP('Leg-4'!F39,'Leg-3'!$F$12:$V$44,17,FALSE)))</f>
        <v/>
      </c>
      <c r="W39" s="219" t="str">
        <f>IF(P39="","",((O39+(VLOOKUP('Leg-4'!P39,'Leg-3'!$F$12:$V$44,17,FALSE)))/(U39*24)))</f>
        <v/>
      </c>
      <c r="X39" s="150" t="str">
        <f t="shared" si="6"/>
        <v/>
      </c>
    </row>
    <row r="40" spans="1:24" s="6" customFormat="1" x14ac:dyDescent="0.3">
      <c r="A40" s="257" t="str">
        <f>IF(('Leg-3'!F40=""),"",('Leg-3'!F40))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IF((H40=""),"",(H40-(VLOOKUP(F40,'Leg-4'!$A$12:$C$44,3,FALSE))))</f>
        <v/>
      </c>
      <c r="J40" s="396"/>
      <c r="K40" s="28" t="str">
        <f t="shared" si="4"/>
        <v/>
      </c>
      <c r="L40" s="383"/>
      <c r="M40" s="383"/>
      <c r="N40" s="28" t="str">
        <f t="shared" si="1"/>
        <v/>
      </c>
      <c r="O40" s="399"/>
      <c r="P40" s="148" t="str">
        <f t="shared" si="2"/>
        <v/>
      </c>
      <c r="Q40" s="302" t="str">
        <f>IF('Car-Name'!A40="","",VLOOKUP(F40,'Car-Name'!$A$12:$B$44,2))</f>
        <v/>
      </c>
      <c r="R40" s="149" t="str">
        <f t="shared" si="3"/>
        <v/>
      </c>
      <c r="S40" s="131" t="str">
        <f t="shared" si="5"/>
        <v/>
      </c>
      <c r="T40" s="222" t="str">
        <f t="shared" si="0"/>
        <v/>
      </c>
      <c r="U40" s="303" t="str">
        <f>IF(F40="",(""),((R40+(VLOOKUP(P40,'Leg-3'!$F$12:$U$44,16,FALSE)))))</f>
        <v/>
      </c>
      <c r="V40" s="8" t="str">
        <f>IF(F40="","",(O40+VLOOKUP('Leg-4'!F40,'Leg-3'!$F$12:$V$44,17,FALSE)))</f>
        <v/>
      </c>
      <c r="W40" s="219" t="str">
        <f>IF(P40="","",((O40+(VLOOKUP('Leg-4'!P40,'Leg-3'!$F$12:$V$44,17,FALSE)))/(U40*24)))</f>
        <v/>
      </c>
      <c r="X40" s="150" t="str">
        <f t="shared" si="6"/>
        <v/>
      </c>
    </row>
    <row r="41" spans="1:24" s="6" customFormat="1" x14ac:dyDescent="0.3">
      <c r="A41" s="257" t="str">
        <f>IF(('Leg-3'!F41=""),"",('Leg-3'!F41))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IF((H41=""),"",(H41-(VLOOKUP(F41,'Leg-4'!$A$12:$C$44,3,FALSE))))</f>
        <v/>
      </c>
      <c r="J41" s="396"/>
      <c r="K41" s="28" t="str">
        <f t="shared" si="4"/>
        <v/>
      </c>
      <c r="L41" s="383"/>
      <c r="M41" s="383"/>
      <c r="N41" s="28" t="str">
        <f t="shared" si="1"/>
        <v/>
      </c>
      <c r="O41" s="399"/>
      <c r="P41" s="148" t="str">
        <f t="shared" si="2"/>
        <v/>
      </c>
      <c r="Q41" s="302" t="str">
        <f>IF('Car-Name'!A41="","",VLOOKUP(F41,'Car-Name'!$A$12:$B$44,2))</f>
        <v/>
      </c>
      <c r="R41" s="149" t="str">
        <f t="shared" si="3"/>
        <v/>
      </c>
      <c r="S41" s="131" t="str">
        <f t="shared" si="5"/>
        <v/>
      </c>
      <c r="T41" s="222" t="str">
        <f t="shared" si="0"/>
        <v/>
      </c>
      <c r="U41" s="303" t="str">
        <f>IF(F41="",(""),((R41+(VLOOKUP(P41,'Leg-3'!$F$12:$U$44,16,FALSE)))))</f>
        <v/>
      </c>
      <c r="V41" s="8" t="str">
        <f>IF(F41="","",(O41+VLOOKUP('Leg-4'!F41,'Leg-3'!$F$12:$V$44,17,FALSE)))</f>
        <v/>
      </c>
      <c r="W41" s="219" t="str">
        <f>IF(P41="","",((O41+(VLOOKUP('Leg-4'!P41,'Leg-3'!$F$12:$V$44,17,FALSE)))/(U41*24)))</f>
        <v/>
      </c>
      <c r="X41" s="150" t="str">
        <f t="shared" si="6"/>
        <v/>
      </c>
    </row>
    <row r="42" spans="1:24" s="6" customFormat="1" x14ac:dyDescent="0.3">
      <c r="A42" s="257" t="str">
        <f>IF(('Leg-3'!F42=""),"",('Leg-3'!F42))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IF((H42=""),"",(H42-(VLOOKUP(F42,'Leg-4'!$A$12:$C$44,3,FALSE))))</f>
        <v/>
      </c>
      <c r="J42" s="396"/>
      <c r="K42" s="28" t="str">
        <f t="shared" si="4"/>
        <v/>
      </c>
      <c r="L42" s="383"/>
      <c r="M42" s="383"/>
      <c r="N42" s="28" t="str">
        <f t="shared" si="1"/>
        <v/>
      </c>
      <c r="O42" s="399"/>
      <c r="P42" s="148" t="str">
        <f t="shared" si="2"/>
        <v/>
      </c>
      <c r="Q42" s="302" t="str">
        <f>IF('Car-Name'!A42="","",VLOOKUP(F42,'Car-Name'!$A$12:$B$44,2))</f>
        <v/>
      </c>
      <c r="R42" s="149" t="str">
        <f t="shared" si="3"/>
        <v/>
      </c>
      <c r="S42" s="131" t="str">
        <f t="shared" si="5"/>
        <v/>
      </c>
      <c r="T42" s="222" t="str">
        <f t="shared" si="0"/>
        <v/>
      </c>
      <c r="U42" s="303" t="str">
        <f>IF(F42="",(""),((R42+(VLOOKUP(P42,'Leg-3'!$F$12:$U$44,16,FALSE)))))</f>
        <v/>
      </c>
      <c r="V42" s="8" t="str">
        <f>IF(F42="","",(O42+VLOOKUP('Leg-4'!F42,'Leg-3'!$F$12:$V$44,17,FALSE)))</f>
        <v/>
      </c>
      <c r="W42" s="219" t="str">
        <f>IF(P42="","",((O42+(VLOOKUP('Leg-4'!P42,'Leg-3'!$F$12:$V$44,17,FALSE)))/(U42*24)))</f>
        <v/>
      </c>
      <c r="X42" s="150" t="str">
        <f t="shared" si="6"/>
        <v/>
      </c>
    </row>
    <row r="43" spans="1:24" s="6" customFormat="1" x14ac:dyDescent="0.3">
      <c r="A43" s="257" t="str">
        <f>IF(('Leg-3'!F43=""),"",('Leg-3'!F43))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IF((H43=""),"",(H43-(VLOOKUP(F43,'Leg-4'!$A$12:$C$44,3,FALSE))))</f>
        <v/>
      </c>
      <c r="J43" s="396"/>
      <c r="K43" s="28" t="str">
        <f t="shared" si="4"/>
        <v/>
      </c>
      <c r="L43" s="383"/>
      <c r="M43" s="383"/>
      <c r="N43" s="28" t="str">
        <f t="shared" si="1"/>
        <v/>
      </c>
      <c r="O43" s="399"/>
      <c r="P43" s="148" t="str">
        <f t="shared" si="2"/>
        <v/>
      </c>
      <c r="Q43" s="302" t="str">
        <f>IF('Car-Name'!A43="","",VLOOKUP(F43,'Car-Name'!$A$12:$B$44,2))</f>
        <v/>
      </c>
      <c r="R43" s="149" t="str">
        <f t="shared" si="3"/>
        <v/>
      </c>
      <c r="S43" s="131" t="str">
        <f t="shared" si="5"/>
        <v/>
      </c>
      <c r="T43" s="222" t="str">
        <f t="shared" si="0"/>
        <v/>
      </c>
      <c r="U43" s="303" t="str">
        <f>IF(F43="",(""),((R43+(VLOOKUP(P43,'Leg-3'!$F$12:$U$44,16,FALSE)))))</f>
        <v/>
      </c>
      <c r="V43" s="8" t="str">
        <f>IF(F43="","",(O43+VLOOKUP('Leg-4'!F43,'Leg-3'!$F$12:$V$44,17,FALSE)))</f>
        <v/>
      </c>
      <c r="W43" s="219" t="str">
        <f>IF(P43="","",((O43+(VLOOKUP('Leg-4'!P43,'Leg-3'!$F$12:$V$44,17,FALSE)))/(U43*24)))</f>
        <v/>
      </c>
      <c r="X43" s="150" t="str">
        <f t="shared" si="6"/>
        <v/>
      </c>
    </row>
    <row r="44" spans="1:24" s="6" customFormat="1" ht="15" thickBot="1" x14ac:dyDescent="0.35">
      <c r="A44" s="301" t="str">
        <f>IF(('Leg-3'!F44=""),"",('Leg-3'!F44))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IF((H44=""),"",(H44-(VLOOKUP(F44,'Leg-4'!$A$12:$C$44,3,FALSE))))</f>
        <v/>
      </c>
      <c r="J44" s="397"/>
      <c r="K44" s="29" t="str">
        <f t="shared" si="4"/>
        <v/>
      </c>
      <c r="L44" s="384"/>
      <c r="M44" s="384"/>
      <c r="N44" s="29" t="str">
        <f t="shared" si="1"/>
        <v/>
      </c>
      <c r="O44" s="400"/>
      <c r="P44" s="153" t="str">
        <f t="shared" si="2"/>
        <v/>
      </c>
      <c r="Q44" s="307" t="str">
        <f>IF('Car-Name'!A44="","",VLOOKUP(F44,'Car-Name'!$A$12:$B$44,2))</f>
        <v/>
      </c>
      <c r="R44" s="154" t="str">
        <f t="shared" si="3"/>
        <v/>
      </c>
      <c r="S44" s="136" t="str">
        <f t="shared" si="5"/>
        <v/>
      </c>
      <c r="T44" s="308" t="str">
        <f t="shared" si="0"/>
        <v/>
      </c>
      <c r="U44" s="309" t="str">
        <f>IF(F44="",(""),((R44+(VLOOKUP(P44,'Leg-3'!$F$12:$U$44,16,FALSE)))))</f>
        <v/>
      </c>
      <c r="V44" s="9" t="str">
        <f>IF(F44="","",(O44+VLOOKUP('Leg-4'!F44,'Leg-3'!$F$12:$V$44,17,FALSE)))</f>
        <v/>
      </c>
      <c r="W44" s="237" t="str">
        <f>IF(P44="","",((O44+(VLOOKUP('Leg-4'!P44,'Leg-3'!$F$12:$V$44,17,FALSE)))/(U44*24)))</f>
        <v/>
      </c>
      <c r="X44" s="155" t="str">
        <f>IF(W44="","",(RANK(U44,$U$12:$U$43,1)))</f>
        <v/>
      </c>
    </row>
    <row r="45" spans="1:24" x14ac:dyDescent="0.3">
      <c r="F45" s="6"/>
      <c r="N45" s="4"/>
      <c r="O45" s="10"/>
      <c r="P45" s="10"/>
      <c r="Q45" s="10"/>
    </row>
    <row r="46" spans="1:24" x14ac:dyDescent="0.3">
      <c r="F46" s="6"/>
      <c r="N46" s="4"/>
      <c r="O46" s="10"/>
      <c r="P46" s="10"/>
      <c r="Q46" s="10"/>
    </row>
    <row r="47" spans="1:24" x14ac:dyDescent="0.3">
      <c r="F47" s="6"/>
      <c r="N47" s="4"/>
      <c r="O47" s="10"/>
      <c r="P47" s="10"/>
      <c r="Q47" s="10"/>
    </row>
    <row r="48" spans="1:24" x14ac:dyDescent="0.3">
      <c r="F48" s="6"/>
      <c r="N48" s="4"/>
      <c r="O48" s="10"/>
      <c r="P48" s="10"/>
      <c r="Q48" s="10"/>
    </row>
    <row r="49" spans="6:17" x14ac:dyDescent="0.3">
      <c r="F49" s="6"/>
      <c r="N49" s="4"/>
      <c r="O49" s="10"/>
      <c r="P49" s="10"/>
      <c r="Q49" s="10"/>
    </row>
    <row r="50" spans="6:17" x14ac:dyDescent="0.3">
      <c r="F50" s="6"/>
      <c r="N50" s="4"/>
      <c r="O50" s="10"/>
      <c r="P50" s="10"/>
      <c r="Q50" s="10"/>
    </row>
    <row r="51" spans="6:17" x14ac:dyDescent="0.3">
      <c r="F51" s="6"/>
      <c r="N51" s="4"/>
      <c r="O51" s="10"/>
      <c r="P51" s="10"/>
      <c r="Q51" s="10"/>
    </row>
    <row r="52" spans="6:17" x14ac:dyDescent="0.3">
      <c r="F52" s="6"/>
      <c r="N52" s="4"/>
      <c r="O52" s="10"/>
      <c r="P52" s="10"/>
      <c r="Q52" s="10"/>
    </row>
    <row r="53" spans="6:17" x14ac:dyDescent="0.3">
      <c r="F53" s="6"/>
      <c r="N53" s="4"/>
      <c r="O53" s="10"/>
      <c r="P53" s="10"/>
      <c r="Q53" s="10"/>
    </row>
    <row r="54" spans="6:17" x14ac:dyDescent="0.3">
      <c r="F54" s="6"/>
      <c r="N54" s="4"/>
      <c r="O54" s="10"/>
      <c r="P54" s="10"/>
      <c r="Q54" s="10"/>
    </row>
    <row r="55" spans="6:17" x14ac:dyDescent="0.3">
      <c r="F55" s="6"/>
      <c r="N55" s="4"/>
      <c r="O55" s="10"/>
      <c r="P55" s="10"/>
      <c r="Q55" s="10"/>
    </row>
    <row r="56" spans="6:17" x14ac:dyDescent="0.3">
      <c r="F56" s="6"/>
      <c r="N56" s="4"/>
      <c r="O56" s="10"/>
      <c r="P56" s="10"/>
      <c r="Q56" s="10"/>
    </row>
    <row r="57" spans="6:17" x14ac:dyDescent="0.3">
      <c r="F57" s="6"/>
      <c r="N57" s="4"/>
      <c r="O57" s="10"/>
      <c r="P57" s="10"/>
      <c r="Q57" s="10"/>
    </row>
  </sheetData>
  <sheetProtection algorithmName="SHA-512" hashValue="eFZIwIJmPMG/rY4vwcE4HqIuXgxBQYD9zyzSiqybhyQVHR+PR2nCA/BaqEzFmBobfqdAQS9k8rBTsxSM7dpDAw==" saltValue="puRGkLRG+FJ3pkdAcgZ54g==" spinCount="100000" sheet="1" objects="1" scenarios="1"/>
  <mergeCells count="15">
    <mergeCell ref="R3:T3"/>
    <mergeCell ref="U3:X3"/>
    <mergeCell ref="H5:I5"/>
    <mergeCell ref="J5:K5"/>
    <mergeCell ref="L5:N5"/>
    <mergeCell ref="U5:X5"/>
    <mergeCell ref="H4:I4"/>
    <mergeCell ref="J4:K4"/>
    <mergeCell ref="L4:M4"/>
    <mergeCell ref="A1:E1"/>
    <mergeCell ref="L2:N2"/>
    <mergeCell ref="G3:J3"/>
    <mergeCell ref="H6:I6"/>
    <mergeCell ref="J6:K6"/>
    <mergeCell ref="L6:N6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A13AAE-E66E-4D9C-AF67-15FE0FD044F6}">
  <dimension ref="A1:AG44"/>
  <sheetViews>
    <sheetView topLeftCell="H11" workbookViewId="0">
      <selection activeCell="R12" sqref="R12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1.7773437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5.77734375" customWidth="1"/>
    <col min="25" max="25" width="8.88671875" customWidth="1"/>
    <col min="26" max="26" width="18.33203125" customWidth="1"/>
  </cols>
  <sheetData>
    <row r="1" spans="1:33" ht="18.600000000000001" thickBot="1" x14ac:dyDescent="0.4">
      <c r="A1" s="488" t="s">
        <v>146</v>
      </c>
      <c r="B1" s="489"/>
      <c r="C1" s="489"/>
      <c r="D1" s="489"/>
      <c r="E1" s="490"/>
      <c r="F1" s="258" t="s">
        <v>150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154</v>
      </c>
      <c r="R1" s="184"/>
      <c r="S1" s="185"/>
      <c r="T1" s="186"/>
      <c r="U1" s="187"/>
      <c r="V1" s="187"/>
      <c r="W1" s="186"/>
      <c r="X1" s="189"/>
    </row>
    <row r="2" spans="1:33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</row>
    <row r="3" spans="1:33" ht="18.600000000000001" thickBot="1" x14ac:dyDescent="0.4">
      <c r="A3" s="250" t="s">
        <v>147</v>
      </c>
      <c r="B3" s="251"/>
      <c r="C3" s="252"/>
      <c r="D3" s="253"/>
      <c r="E3" s="52" t="s">
        <v>42</v>
      </c>
      <c r="F3" s="66"/>
      <c r="G3" s="526" t="s">
        <v>151</v>
      </c>
      <c r="H3" s="527"/>
      <c r="I3" s="527"/>
      <c r="J3" s="528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155</v>
      </c>
      <c r="S3" s="529"/>
      <c r="T3" s="530"/>
      <c r="U3" s="529" t="s">
        <v>156</v>
      </c>
      <c r="V3" s="529"/>
      <c r="W3" s="529"/>
      <c r="X3" s="530"/>
    </row>
    <row r="4" spans="1:33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33" ht="18.600000000000001" thickBot="1" x14ac:dyDescent="0.4">
      <c r="A5" s="46"/>
      <c r="B5" s="274" t="s">
        <v>111</v>
      </c>
      <c r="C5" s="395" t="s">
        <v>349</v>
      </c>
      <c r="D5" s="373" t="s">
        <v>350</v>
      </c>
      <c r="E5" s="48" t="s">
        <v>148</v>
      </c>
      <c r="F5" s="66"/>
      <c r="G5" s="272" t="s">
        <v>107</v>
      </c>
      <c r="H5" s="505" t="s">
        <v>349</v>
      </c>
      <c r="I5" s="506"/>
      <c r="J5" s="505" t="s">
        <v>350</v>
      </c>
      <c r="K5" s="506"/>
      <c r="L5" s="532" t="s">
        <v>152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</row>
    <row r="6" spans="1:33" ht="18.600000000000001" thickBot="1" x14ac:dyDescent="0.4">
      <c r="A6" s="49"/>
      <c r="B6" s="275" t="s">
        <v>113</v>
      </c>
      <c r="C6" s="392">
        <v>77898</v>
      </c>
      <c r="D6" s="370">
        <v>77930</v>
      </c>
      <c r="E6" s="51">
        <f>(D6-C6)</f>
        <v>32</v>
      </c>
      <c r="F6" s="66"/>
      <c r="G6" s="273" t="s">
        <v>108</v>
      </c>
      <c r="H6" s="503">
        <v>77898</v>
      </c>
      <c r="I6" s="504"/>
      <c r="J6" s="503">
        <v>77930</v>
      </c>
      <c r="K6" s="504"/>
      <c r="L6" s="507">
        <f>(J6-H6)</f>
        <v>32</v>
      </c>
      <c r="M6" s="525"/>
      <c r="N6" s="509"/>
      <c r="O6" s="263"/>
      <c r="P6" s="205" t="s">
        <v>149</v>
      </c>
      <c r="Q6" s="205" t="s">
        <v>149</v>
      </c>
      <c r="R6" s="206" t="s">
        <v>149</v>
      </c>
      <c r="S6" s="120" t="s">
        <v>149</v>
      </c>
      <c r="T6" s="207" t="s">
        <v>149</v>
      </c>
      <c r="U6" s="208" t="s">
        <v>157</v>
      </c>
      <c r="V6" s="209" t="s">
        <v>157</v>
      </c>
      <c r="W6" s="289" t="s">
        <v>157</v>
      </c>
      <c r="X6" s="286" t="s">
        <v>157</v>
      </c>
    </row>
    <row r="7" spans="1:33" s="6" customFormat="1" x14ac:dyDescent="0.3">
      <c r="A7" s="52" t="s">
        <v>43</v>
      </c>
      <c r="B7" s="52"/>
      <c r="C7" s="53" t="s">
        <v>149</v>
      </c>
      <c r="D7" s="54"/>
      <c r="E7" s="53"/>
      <c r="F7" s="82" t="s">
        <v>51</v>
      </c>
      <c r="G7" s="83" t="s">
        <v>51</v>
      </c>
      <c r="H7" s="84" t="s">
        <v>149</v>
      </c>
      <c r="I7" s="83" t="s">
        <v>149</v>
      </c>
      <c r="J7" s="83" t="s">
        <v>149</v>
      </c>
      <c r="K7" s="84" t="s">
        <v>149</v>
      </c>
      <c r="L7" s="83" t="s">
        <v>149</v>
      </c>
      <c r="M7" s="83" t="s">
        <v>149</v>
      </c>
      <c r="N7" s="84" t="s">
        <v>153</v>
      </c>
      <c r="O7" s="264" t="s">
        <v>149</v>
      </c>
      <c r="P7" s="143" t="s">
        <v>51</v>
      </c>
      <c r="Q7" s="211" t="s">
        <v>51</v>
      </c>
      <c r="R7" s="212" t="s">
        <v>48</v>
      </c>
      <c r="S7" s="213" t="s">
        <v>14</v>
      </c>
      <c r="T7" s="285" t="s">
        <v>93</v>
      </c>
      <c r="U7" s="214" t="s">
        <v>48</v>
      </c>
      <c r="V7" s="215" t="s">
        <v>48</v>
      </c>
      <c r="W7" s="290" t="s">
        <v>14</v>
      </c>
      <c r="X7" s="285" t="s">
        <v>93</v>
      </c>
    </row>
    <row r="8" spans="1:33" s="6" customFormat="1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83" t="s">
        <v>319</v>
      </c>
      <c r="M8" s="83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325" t="s">
        <v>49</v>
      </c>
      <c r="X8" s="150" t="s">
        <v>4</v>
      </c>
    </row>
    <row r="9" spans="1:33" s="6" customFormat="1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IF(E2=('Leg-4'!E2),"",("Slow-Cars-Out-First"))</f>
        <v/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149</v>
      </c>
      <c r="U9" s="293" t="s">
        <v>10</v>
      </c>
      <c r="V9" s="228" t="s">
        <v>72</v>
      </c>
      <c r="W9" s="292" t="s">
        <v>159</v>
      </c>
      <c r="X9" s="288" t="s">
        <v>158</v>
      </c>
    </row>
    <row r="10" spans="1:33" s="6" customFormat="1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404"/>
      <c r="Q10" s="405"/>
      <c r="R10" s="245"/>
      <c r="S10" s="295"/>
      <c r="T10" s="246"/>
      <c r="U10" s="342"/>
      <c r="V10" s="30" t="s">
        <v>106</v>
      </c>
      <c r="W10" s="192"/>
      <c r="X10" s="246"/>
    </row>
    <row r="11" spans="1:33" s="6" customFormat="1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63" t="s">
        <v>95</v>
      </c>
      <c r="G11" s="464" t="s">
        <v>96</v>
      </c>
      <c r="H11" s="465" t="s">
        <v>4</v>
      </c>
      <c r="I11" s="464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466" t="s">
        <v>4</v>
      </c>
      <c r="O11" s="467" t="s">
        <v>98</v>
      </c>
      <c r="P11" s="454" t="s">
        <v>95</v>
      </c>
      <c r="Q11" s="455" t="s">
        <v>96</v>
      </c>
      <c r="R11" s="475" t="s">
        <v>10</v>
      </c>
      <c r="S11" s="457" t="s">
        <v>41</v>
      </c>
      <c r="T11" s="458" t="s">
        <v>98</v>
      </c>
      <c r="U11" s="473" t="s">
        <v>10</v>
      </c>
      <c r="V11" s="476" t="s">
        <v>95</v>
      </c>
      <c r="W11" s="477" t="s">
        <v>41</v>
      </c>
      <c r="X11" s="458" t="s">
        <v>98</v>
      </c>
      <c r="Y11" s="6" t="s">
        <v>95</v>
      </c>
      <c r="Z11" s="6" t="s">
        <v>96</v>
      </c>
      <c r="AA11" s="6" t="s">
        <v>10</v>
      </c>
      <c r="AB11" s="6" t="s">
        <v>41</v>
      </c>
      <c r="AC11" s="6" t="s">
        <v>98</v>
      </c>
      <c r="AD11" s="6" t="s">
        <v>10</v>
      </c>
      <c r="AE11" s="6" t="s">
        <v>95</v>
      </c>
      <c r="AF11" s="6" t="s">
        <v>41</v>
      </c>
      <c r="AG11" s="6" t="s">
        <v>98</v>
      </c>
    </row>
    <row r="12" spans="1:33" s="6" customFormat="1" ht="15" thickBot="1" x14ac:dyDescent="0.35">
      <c r="A12" s="59">
        <f>IF(('Leg-4'!F12=""),"",('Leg-4'!F12))</f>
        <v>4</v>
      </c>
      <c r="B12" s="60" t="str">
        <f>IF((A12=""),"",VLOOKUP(A12,'Car-Name'!$A$12:$B$44,2))</f>
        <v>Tom Carnegie</v>
      </c>
      <c r="C12" s="371">
        <v>0.4284722222222222</v>
      </c>
      <c r="D12" s="60" t="str">
        <f>IF((A12=""),"",VLOOKUP(A12,'Car-Name'!$A$12:$C$44,3))</f>
        <v>509-590-3978</v>
      </c>
      <c r="E12" s="376"/>
      <c r="F12" s="379">
        <v>4</v>
      </c>
      <c r="G12" s="23" t="str">
        <f>IF((F12=""),"",(VLOOKUP(F12,'Car-Name'!$A$12:$B$44,2)))</f>
        <v>Tom Carnegie</v>
      </c>
      <c r="H12" s="382">
        <v>0.45203703703703701</v>
      </c>
      <c r="I12" s="26">
        <f>IF((H12=""),"",(H12-(VLOOKUP(F12,'Leg-5'!$A$12:$C$44,3,FALSE))))</f>
        <v>2.3564814814814816E-2</v>
      </c>
      <c r="J12" s="385"/>
      <c r="K12" s="26" t="str">
        <f>IF((J12="Slow"),(MAX($I$12:$I$44)),"")</f>
        <v/>
      </c>
      <c r="L12" s="382"/>
      <c r="M12" s="382"/>
      <c r="N12" s="27">
        <f>IF(G12="","",IF((J12="slow"),SUM(K12:M12),(SUM(I12,L12,M12))))</f>
        <v>2.3564814814814816E-2</v>
      </c>
      <c r="O12" s="398">
        <v>32</v>
      </c>
      <c r="P12" s="143">
        <f>IF(F12="","",F12)</f>
        <v>4</v>
      </c>
      <c r="Q12" s="317" t="str">
        <f>IF('Car-Name'!A12="","",VLOOKUP(F12,'Car-Name'!$A$12:$B$44,2))</f>
        <v>Tom Carnegie</v>
      </c>
      <c r="R12" s="318">
        <f>IF(N12="",(""),(N12))</f>
        <v>2.3564814814814816E-2</v>
      </c>
      <c r="S12" s="125">
        <f>IF(R12="",(""),(O12/(R12*24)))</f>
        <v>56.581532416502945</v>
      </c>
      <c r="T12" s="216">
        <f t="shared" ref="T12:T44" si="0">IF(R12="","",(RANK(R12,$R$12:$R$44,1)))</f>
        <v>1</v>
      </c>
      <c r="U12" s="310">
        <f>IF(F12="",(""),((R12+(VLOOKUP(P12,'Leg-4'!$F$12:$U$44,16,FALSE)))))</f>
        <v>0.18607638888888889</v>
      </c>
      <c r="V12" s="16">
        <f>IF(F12="","",(O12+VLOOKUP('Leg-5'!F12,'Leg-4'!$F$12:$V$44,17,FALSE)))</f>
        <v>241</v>
      </c>
      <c r="W12" s="213">
        <f>IF(P12="","",((O12+(VLOOKUP('Leg-5'!P12,'Leg-4'!$F$12:$V$44,17,FALSE)))/(U12*24)))</f>
        <v>53.96529203209554</v>
      </c>
      <c r="X12" s="145">
        <f>IF(W12="","",(RANK(U12,$U$12:$U$43,1)))</f>
        <v>1</v>
      </c>
      <c r="Y12" s="6">
        <v>14</v>
      </c>
      <c r="Z12" s="6" t="s">
        <v>31</v>
      </c>
      <c r="AA12" s="6">
        <v>3.2534722222221146E-2</v>
      </c>
      <c r="AB12" s="6">
        <v>0</v>
      </c>
      <c r="AC12" s="6">
        <v>17</v>
      </c>
      <c r="AD12" s="6">
        <v>0.24025462962962879</v>
      </c>
      <c r="AE12" s="6">
        <v>6</v>
      </c>
      <c r="AF12" s="6">
        <v>1.0405626746314711</v>
      </c>
      <c r="AG12" s="6">
        <v>19</v>
      </c>
    </row>
    <row r="13" spans="1:33" s="6" customFormat="1" ht="15" thickBot="1" x14ac:dyDescent="0.35">
      <c r="A13" s="257">
        <f>IF(('Leg-4'!F13=""),"",('Leg-4'!F13))</f>
        <v>10</v>
      </c>
      <c r="B13" s="256" t="str">
        <f>IF((A13=""),"",VLOOKUP(A13,'Car-Name'!$A$12:$B$44,2))</f>
        <v>Bill Mullins</v>
      </c>
      <c r="C13" s="374">
        <v>0.4291666666666667</v>
      </c>
      <c r="D13" s="256" t="str">
        <f>IF((A13=""),"",VLOOKUP(A13,'Car-Name'!$A$12:$C$44,3))</f>
        <v>509-325-1692</v>
      </c>
      <c r="E13" s="377"/>
      <c r="F13" s="380">
        <v>10</v>
      </c>
      <c r="G13" s="24" t="str">
        <f>IF((F13=""),"",(VLOOKUP(F13,'Car-Name'!$A$12:$B$44,2)))</f>
        <v>Bill Mullins</v>
      </c>
      <c r="H13" s="383">
        <v>0.45288194444444446</v>
      </c>
      <c r="I13" s="28">
        <f>IF((H13=""),"",(H13-(VLOOKUP(F13,'Leg-5'!$A$12:$C$44,3,FALSE))))</f>
        <v>2.3715277777777766E-2</v>
      </c>
      <c r="J13" s="396"/>
      <c r="K13" s="28" t="str">
        <f>IF((J13="Slow"),(MAX($I$12:$I$44)),"")</f>
        <v/>
      </c>
      <c r="L13" s="383"/>
      <c r="M13" s="383"/>
      <c r="N13" s="28">
        <f t="shared" ref="N13:N44" si="1">IF(G13="","",IF((J13="slow"),SUM(K13:M13),(SUM(I13,L13,M13))))</f>
        <v>2.3715277777777766E-2</v>
      </c>
      <c r="O13" s="398">
        <v>32</v>
      </c>
      <c r="P13" s="148">
        <f t="shared" ref="P13:P44" si="2">IF(F13="","",F13)</f>
        <v>10</v>
      </c>
      <c r="Q13" s="302" t="str">
        <f>IF('Car-Name'!A13="","",VLOOKUP(F13,'Car-Name'!$A$12:$B$44,2))</f>
        <v>Bill Mullins</v>
      </c>
      <c r="R13" s="149">
        <f t="shared" ref="R13:R44" si="3">IF(N13="",(""),(N13))</f>
        <v>2.3715277777777766E-2</v>
      </c>
      <c r="S13" s="131">
        <f>IF(R13="",(""),(O13/(R13*24)))</f>
        <v>56.222547584187438</v>
      </c>
      <c r="T13" s="222">
        <f t="shared" si="0"/>
        <v>2</v>
      </c>
      <c r="U13" s="303">
        <f>IF(F13="",(""),((R13+(VLOOKUP(P13,'Leg-4'!$F$12:$U$44,16,FALSE)))))</f>
        <v>0.18899305555555546</v>
      </c>
      <c r="V13" s="8">
        <f>IF(F13="","",(O13+VLOOKUP('Leg-5'!F13,'Leg-4'!$F$12:$V$44,17,FALSE)))</f>
        <v>241</v>
      </c>
      <c r="W13" s="219">
        <f>IF(P13="","",((O13+(VLOOKUP('Leg-5'!P13,'Leg-4'!$F$12:$V$44,17,FALSE)))/(U13*24)))</f>
        <v>53.132463714863157</v>
      </c>
      <c r="X13" s="150">
        <f>IF(W13="","",(RANK(U13,$U$12:$U$43,1)))</f>
        <v>3</v>
      </c>
      <c r="Y13" s="6">
        <v>7</v>
      </c>
      <c r="Z13" s="6" t="s">
        <v>329</v>
      </c>
      <c r="AA13" s="6">
        <v>3.2534722222221146E-2</v>
      </c>
      <c r="AB13" s="6">
        <v>0</v>
      </c>
      <c r="AC13" s="6">
        <v>17</v>
      </c>
      <c r="AD13" s="6">
        <v>0.24025462962962879</v>
      </c>
      <c r="AE13" s="6">
        <v>74</v>
      </c>
      <c r="AF13" s="6">
        <v>12.833606320454811</v>
      </c>
      <c r="AG13" s="6">
        <v>19</v>
      </c>
    </row>
    <row r="14" spans="1:33" s="6" customFormat="1" ht="15" thickBot="1" x14ac:dyDescent="0.35">
      <c r="A14" s="257">
        <f>IF(('Leg-4'!F14=""),"",('Leg-4'!F14))</f>
        <v>9</v>
      </c>
      <c r="B14" s="256" t="str">
        <f>IF((A14=""),"",VLOOKUP(A14,'Car-Name'!$A$12:$B$44,2))</f>
        <v>Dan Brown</v>
      </c>
      <c r="C14" s="371">
        <v>0.42986111111111103</v>
      </c>
      <c r="D14" s="256" t="str">
        <f>IF((A14=""),"",VLOOKUP(A14,'Car-Name'!$A$12:$C$44,3))</f>
        <v>319-240-4470</v>
      </c>
      <c r="E14" s="377"/>
      <c r="F14" s="380">
        <v>9</v>
      </c>
      <c r="G14" s="24" t="str">
        <f>IF((F14=""),"",(VLOOKUP(F14,'Car-Name'!$A$12:$B$44,2)))</f>
        <v>Dan Brown</v>
      </c>
      <c r="H14" s="383">
        <v>0.45443287037037039</v>
      </c>
      <c r="I14" s="28">
        <f>IF((H14=""),"",(H14-(VLOOKUP(F14,'Leg-5'!$A$12:$C$44,3,FALSE))))</f>
        <v>2.4571759259259363E-2</v>
      </c>
      <c r="J14" s="396"/>
      <c r="K14" s="28" t="str">
        <f t="shared" ref="K14:K44" si="4">IF((J14="Slow"),(MAX($I$12:$I$44)),"")</f>
        <v/>
      </c>
      <c r="L14" s="383"/>
      <c r="M14" s="383"/>
      <c r="N14" s="28">
        <f t="shared" si="1"/>
        <v>2.4571759259259363E-2</v>
      </c>
      <c r="O14" s="398">
        <v>32</v>
      </c>
      <c r="P14" s="148">
        <f t="shared" si="2"/>
        <v>9</v>
      </c>
      <c r="Q14" s="302" t="str">
        <f>IF('Car-Name'!A14="","",VLOOKUP(F14,'Car-Name'!$A$12:$B$44,2))</f>
        <v>Dan Brown</v>
      </c>
      <c r="R14" s="149">
        <f t="shared" si="3"/>
        <v>2.4571759259259363E-2</v>
      </c>
      <c r="S14" s="131">
        <f t="shared" ref="S14:S44" si="5">IF(R14="",(""),(O14/(R14*24)))</f>
        <v>54.262835609985643</v>
      </c>
      <c r="T14" s="222">
        <f t="shared" si="0"/>
        <v>5</v>
      </c>
      <c r="U14" s="303">
        <f>IF(F14="",(""),((R14+(VLOOKUP(P14,'Leg-4'!$F$12:$U$44,16,FALSE)))))</f>
        <v>0.19138888888888905</v>
      </c>
      <c r="V14" s="8">
        <f>IF(F14="","",(O14+VLOOKUP('Leg-5'!F14,'Leg-4'!$F$12:$V$44,17,FALSE)))</f>
        <v>241</v>
      </c>
      <c r="W14" s="219">
        <f>IF(P14="","",((O14+(VLOOKUP('Leg-5'!P14,'Leg-4'!$F$12:$V$44,17,FALSE)))/(U14*24)))</f>
        <v>52.467343976777897</v>
      </c>
      <c r="X14" s="150">
        <f t="shared" ref="X14:X43" si="6">IF(W14="","",(RANK(U14,$U$12:$U$43,1)))</f>
        <v>5</v>
      </c>
      <c r="Y14" s="6">
        <v>18</v>
      </c>
      <c r="Z14" s="6" t="s">
        <v>334</v>
      </c>
      <c r="AA14" s="6">
        <v>3.2534722222221146E-2</v>
      </c>
      <c r="AB14" s="6">
        <v>40.981856990396231</v>
      </c>
      <c r="AC14" s="6">
        <v>17</v>
      </c>
      <c r="AD14" s="6">
        <v>0.23593749999999902</v>
      </c>
      <c r="AE14" s="6">
        <v>241</v>
      </c>
      <c r="AF14" s="6">
        <v>42.560706401766183</v>
      </c>
      <c r="AG14" s="6">
        <v>18</v>
      </c>
    </row>
    <row r="15" spans="1:33" s="6" customFormat="1" ht="15" thickBot="1" x14ac:dyDescent="0.35">
      <c r="A15" s="257">
        <f>IF(('Leg-4'!F15=""),"",('Leg-4'!F15))</f>
        <v>5</v>
      </c>
      <c r="B15" s="256" t="str">
        <f>IF((A15=""),"",VLOOKUP(A15,'Car-Name'!$A$12:$B$44,2))</f>
        <v>Garrett Green</v>
      </c>
      <c r="C15" s="374">
        <v>0.43055555555555602</v>
      </c>
      <c r="D15" s="256" t="str">
        <f>IF((A15=""),"",VLOOKUP(A15,'Car-Name'!$A$12:$C$44,3))</f>
        <v>714-473-6531</v>
      </c>
      <c r="E15" s="377"/>
      <c r="F15" s="380">
        <v>5</v>
      </c>
      <c r="G15" s="24" t="str">
        <f>IF((F15=""),"",(VLOOKUP(F15,'Car-Name'!$A$12:$B$44,2)))</f>
        <v>Garrett Green</v>
      </c>
      <c r="H15" s="383">
        <v>0.45497685185185183</v>
      </c>
      <c r="I15" s="28">
        <f>IF((H15=""),"",(H15-(VLOOKUP(F15,'Leg-5'!$A$12:$C$44,3,FALSE))))</f>
        <v>2.4421296296295802E-2</v>
      </c>
      <c r="J15" s="396"/>
      <c r="K15" s="28" t="str">
        <f t="shared" si="4"/>
        <v/>
      </c>
      <c r="L15" s="383"/>
      <c r="M15" s="383"/>
      <c r="N15" s="28">
        <f t="shared" si="1"/>
        <v>2.4421296296295802E-2</v>
      </c>
      <c r="O15" s="398">
        <v>32</v>
      </c>
      <c r="P15" s="148">
        <f t="shared" si="2"/>
        <v>5</v>
      </c>
      <c r="Q15" s="302" t="str">
        <f>IF('Car-Name'!A15="","",VLOOKUP(F15,'Car-Name'!$A$12:$B$44,2))</f>
        <v>Garrett Green</v>
      </c>
      <c r="R15" s="149">
        <f t="shared" si="3"/>
        <v>2.4421296296295802E-2</v>
      </c>
      <c r="S15" s="131">
        <f t="shared" si="5"/>
        <v>54.597156398105369</v>
      </c>
      <c r="T15" s="222">
        <f t="shared" si="0"/>
        <v>4</v>
      </c>
      <c r="U15" s="303">
        <f>IF(F15="",(""),((R15+(VLOOKUP(P15,'Leg-4'!$F$12:$U$44,16,FALSE)))))</f>
        <v>0.19247685185185126</v>
      </c>
      <c r="V15" s="8">
        <f>IF(F15="","",(O15+VLOOKUP('Leg-5'!F15,'Leg-4'!$F$12:$V$44,17,FALSE)))</f>
        <v>241</v>
      </c>
      <c r="W15" s="219">
        <f>IF(P15="","",((O15+(VLOOKUP('Leg-5'!P15,'Leg-4'!$F$12:$V$44,17,FALSE)))/(U15*24)))</f>
        <v>52.170775706554579</v>
      </c>
      <c r="X15" s="150">
        <f t="shared" si="6"/>
        <v>7</v>
      </c>
      <c r="Y15" s="6">
        <v>17</v>
      </c>
      <c r="Z15" s="6" t="s">
        <v>21</v>
      </c>
      <c r="AA15" s="6">
        <v>3.0092592592592615E-2</v>
      </c>
      <c r="AB15" s="6">
        <v>44.307692307692271</v>
      </c>
      <c r="AC15" s="6">
        <v>15</v>
      </c>
      <c r="AD15" s="6">
        <v>0.23543981481481452</v>
      </c>
      <c r="AE15" s="6">
        <v>241</v>
      </c>
      <c r="AF15" s="6">
        <v>42.650673483433344</v>
      </c>
      <c r="AG15" s="6">
        <v>17</v>
      </c>
    </row>
    <row r="16" spans="1:33" s="6" customFormat="1" ht="15" thickBot="1" x14ac:dyDescent="0.35">
      <c r="A16" s="257">
        <f>IF(('Leg-4'!F16=""),"",('Leg-4'!F16))</f>
        <v>17</v>
      </c>
      <c r="B16" s="256" t="str">
        <f>IF((A16=""),"",VLOOKUP(A16,'Car-Name'!$A$12:$B$44,2))</f>
        <v>Mike Robison</v>
      </c>
      <c r="C16" s="371">
        <v>0.43125000000000002</v>
      </c>
      <c r="D16" s="256" t="str">
        <f>IF((A16=""),"",VLOOKUP(A16,'Car-Name'!$A$12:$C$44,3))</f>
        <v>509-844-5900</v>
      </c>
      <c r="E16" s="377"/>
      <c r="F16" s="380">
        <v>16</v>
      </c>
      <c r="G16" s="24" t="str">
        <f>IF((F16=""),"",(VLOOKUP(F16,'Car-Name'!$A$12:$B$44,2)))</f>
        <v>Jillian Robison</v>
      </c>
      <c r="H16" s="383">
        <v>0.45652777777777781</v>
      </c>
      <c r="I16" s="28">
        <f>IF((H16=""),"",(H16-(VLOOKUP(F16,'Leg-5'!$A$12:$C$44,3,FALSE))))</f>
        <v>2.3888888888888793E-2</v>
      </c>
      <c r="J16" s="396"/>
      <c r="K16" s="28" t="str">
        <f t="shared" si="4"/>
        <v/>
      </c>
      <c r="L16" s="383"/>
      <c r="M16" s="383"/>
      <c r="N16" s="28">
        <f t="shared" si="1"/>
        <v>2.3888888888888793E-2</v>
      </c>
      <c r="O16" s="398">
        <v>32</v>
      </c>
      <c r="P16" s="148">
        <f t="shared" si="2"/>
        <v>16</v>
      </c>
      <c r="Q16" s="302" t="str">
        <f>IF('Car-Name'!A16="","",VLOOKUP(F16,'Car-Name'!$A$12:$B$44,2))</f>
        <v>Jillian Robison</v>
      </c>
      <c r="R16" s="149">
        <f t="shared" si="3"/>
        <v>2.3888888888888793E-2</v>
      </c>
      <c r="S16" s="131">
        <f t="shared" si="5"/>
        <v>55.81395348837232</v>
      </c>
      <c r="T16" s="222">
        <f t="shared" si="0"/>
        <v>3</v>
      </c>
      <c r="U16" s="303">
        <f>IF(F16="",(""),((R16+(VLOOKUP(P16,'Leg-4'!$F$12:$U$44,16,FALSE)))))</f>
        <v>0.18695601851851834</v>
      </c>
      <c r="V16" s="8">
        <f>IF(F16="","",(O16+VLOOKUP('Leg-5'!F16,'Leg-4'!$F$12:$V$44,17,FALSE)))</f>
        <v>241</v>
      </c>
      <c r="W16" s="219">
        <f>IF(P16="","",((O16+(VLOOKUP('Leg-5'!P16,'Leg-4'!$F$12:$V$44,17,FALSE)))/(U16*24)))</f>
        <v>53.71138488206531</v>
      </c>
      <c r="X16" s="150">
        <f t="shared" si="6"/>
        <v>2</v>
      </c>
      <c r="Y16" s="6">
        <v>13</v>
      </c>
      <c r="Z16" s="6" t="s">
        <v>333</v>
      </c>
      <c r="AA16" s="6">
        <v>2.6365740740740107E-2</v>
      </c>
      <c r="AB16" s="6">
        <v>50.570676031607888</v>
      </c>
      <c r="AC16" s="6">
        <v>11</v>
      </c>
      <c r="AD16" s="6">
        <v>0.22491898148148104</v>
      </c>
      <c r="AE16" s="6">
        <v>241</v>
      </c>
      <c r="AF16" s="6">
        <v>44.645705758246372</v>
      </c>
      <c r="AG16" s="6">
        <v>16</v>
      </c>
    </row>
    <row r="17" spans="1:33" s="6" customFormat="1" ht="15" thickBot="1" x14ac:dyDescent="0.35">
      <c r="A17" s="257">
        <f>IF(('Leg-4'!F17=""),"",('Leg-4'!F17))</f>
        <v>2</v>
      </c>
      <c r="B17" s="256" t="str">
        <f>IF((A17=""),"",VLOOKUP(A17,'Car-Name'!$A$12:$B$44,2))</f>
        <v>Levi Dyckman</v>
      </c>
      <c r="C17" s="374">
        <v>0.43194444444444502</v>
      </c>
      <c r="D17" s="256" t="str">
        <f>IF((A17=""),"",VLOOKUP(A17,'Car-Name'!$A$12:$C$44,3))</f>
        <v>406-679-0215</v>
      </c>
      <c r="E17" s="377"/>
      <c r="F17" s="380">
        <v>2</v>
      </c>
      <c r="G17" s="24" t="str">
        <f>IF((F17=""),"",(VLOOKUP(F17,'Car-Name'!$A$12:$B$44,2)))</f>
        <v>Levi Dyckman</v>
      </c>
      <c r="H17" s="383">
        <v>0.45784722222222224</v>
      </c>
      <c r="I17" s="28">
        <f>IF((H17=""),"",(H17-(VLOOKUP(F17,'Leg-5'!$A$12:$C$44,3,FALSE))))</f>
        <v>2.5902777777777219E-2</v>
      </c>
      <c r="J17" s="396"/>
      <c r="K17" s="28" t="str">
        <f t="shared" si="4"/>
        <v/>
      </c>
      <c r="L17" s="383"/>
      <c r="M17" s="383"/>
      <c r="N17" s="28">
        <f t="shared" si="1"/>
        <v>2.5902777777777219E-2</v>
      </c>
      <c r="O17" s="398">
        <v>32</v>
      </c>
      <c r="P17" s="148">
        <f t="shared" si="2"/>
        <v>2</v>
      </c>
      <c r="Q17" s="302" t="str">
        <f>IF('Car-Name'!A17="","",VLOOKUP(F17,'Car-Name'!$A$12:$B$44,2))</f>
        <v>Levi Dyckman</v>
      </c>
      <c r="R17" s="149">
        <f t="shared" si="3"/>
        <v>2.5902777777777219E-2</v>
      </c>
      <c r="S17" s="131">
        <f t="shared" si="5"/>
        <v>51.474530831100303</v>
      </c>
      <c r="T17" s="222">
        <f t="shared" si="0"/>
        <v>10</v>
      </c>
      <c r="U17" s="303">
        <f>IF(F17="",(""),((R17+(VLOOKUP(P17,'Leg-4'!$F$12:$U$44,16,FALSE)))))</f>
        <v>0.19846064814814812</v>
      </c>
      <c r="V17" s="8">
        <f>IF(F17="","",(O17+VLOOKUP('Leg-5'!F17,'Leg-4'!$F$12:$V$44,17,FALSE)))</f>
        <v>241</v>
      </c>
      <c r="W17" s="219">
        <f>IF(P17="","",((O17+(VLOOKUP('Leg-5'!P17,'Leg-4'!$F$12:$V$44,17,FALSE)))/(U17*24)))</f>
        <v>50.597772205050454</v>
      </c>
      <c r="X17" s="150">
        <f t="shared" si="6"/>
        <v>11</v>
      </c>
      <c r="Y17" s="6">
        <v>1</v>
      </c>
      <c r="Z17" s="6" t="s">
        <v>28</v>
      </c>
      <c r="AA17" s="6">
        <v>3.2534722222221146E-2</v>
      </c>
      <c r="AB17" s="6">
        <v>0</v>
      </c>
      <c r="AC17" s="6">
        <v>17</v>
      </c>
      <c r="AD17" s="6">
        <v>0.22011574074073989</v>
      </c>
      <c r="AE17" s="6">
        <v>174</v>
      </c>
      <c r="AF17" s="6">
        <v>32.937217373015166</v>
      </c>
      <c r="AG17" s="6">
        <v>15</v>
      </c>
    </row>
    <row r="18" spans="1:33" s="6" customFormat="1" ht="15" thickBot="1" x14ac:dyDescent="0.35">
      <c r="A18" s="257">
        <f>IF(('Leg-4'!F18=""),"",('Leg-4'!F18))</f>
        <v>16</v>
      </c>
      <c r="B18" s="256" t="str">
        <f>IF((A18=""),"",VLOOKUP(A18,'Car-Name'!$A$12:$B$44,2))</f>
        <v>Jillian Robison</v>
      </c>
      <c r="C18" s="371">
        <v>0.43263888888888902</v>
      </c>
      <c r="D18" s="256" t="str">
        <f>IF((A18=""),"",VLOOKUP(A18,'Car-Name'!$A$12:$C$44,3))</f>
        <v>509-701-0983</v>
      </c>
      <c r="E18" s="377"/>
      <c r="F18" s="380">
        <v>6</v>
      </c>
      <c r="G18" s="24" t="str">
        <f>IF((F18=""),"",(VLOOKUP(F18,'Car-Name'!$A$12:$B$44,2)))</f>
        <v>Janet Cerovski</v>
      </c>
      <c r="H18" s="383">
        <v>0.45822916666666669</v>
      </c>
      <c r="I18" s="28">
        <f>IF((H18=""),"",(H18-(VLOOKUP(F18,'Leg-5'!$A$12:$C$44,3,FALSE))))</f>
        <v>2.4895833333332673E-2</v>
      </c>
      <c r="J18" s="396"/>
      <c r="K18" s="28" t="str">
        <f t="shared" si="4"/>
        <v/>
      </c>
      <c r="L18" s="383"/>
      <c r="M18" s="383"/>
      <c r="N18" s="28">
        <f t="shared" si="1"/>
        <v>2.4895833333332673E-2</v>
      </c>
      <c r="O18" s="398">
        <v>32</v>
      </c>
      <c r="P18" s="148">
        <f t="shared" si="2"/>
        <v>6</v>
      </c>
      <c r="Q18" s="302" t="str">
        <f>IF('Car-Name'!A18="","",VLOOKUP(F18,'Car-Name'!$A$12:$B$44,2))</f>
        <v>Janet Cerovski</v>
      </c>
      <c r="R18" s="149">
        <f t="shared" si="3"/>
        <v>2.4895833333332673E-2</v>
      </c>
      <c r="S18" s="131">
        <f t="shared" si="5"/>
        <v>53.556485355649954</v>
      </c>
      <c r="T18" s="222">
        <f t="shared" si="0"/>
        <v>9</v>
      </c>
      <c r="U18" s="303">
        <f>IF(F18="",(""),((R18+(VLOOKUP(P18,'Leg-4'!$F$12:$U$44,16,FALSE)))))</f>
        <v>0.19443287037036994</v>
      </c>
      <c r="V18" s="8">
        <f>IF(F18="","",(O18+VLOOKUP('Leg-5'!F18,'Leg-4'!$F$12:$V$44,17,FALSE)))</f>
        <v>241</v>
      </c>
      <c r="W18" s="219">
        <f>IF(P18="","",((O18+(VLOOKUP('Leg-5'!P18,'Leg-4'!$F$12:$V$44,17,FALSE)))/(U18*24)))</f>
        <v>51.645931305434964</v>
      </c>
      <c r="X18" s="150">
        <f t="shared" si="6"/>
        <v>8</v>
      </c>
      <c r="Y18" s="6">
        <v>19</v>
      </c>
      <c r="Z18" s="6" t="s">
        <v>23</v>
      </c>
      <c r="AA18" s="6">
        <v>2.6701388888888344E-2</v>
      </c>
      <c r="AB18" s="6">
        <v>49.934980494149265</v>
      </c>
      <c r="AC18" s="6">
        <v>12</v>
      </c>
      <c r="AD18" s="6">
        <v>0.22008101851851802</v>
      </c>
      <c r="AE18" s="6">
        <v>241</v>
      </c>
      <c r="AF18" s="6">
        <v>45.627136471207045</v>
      </c>
      <c r="AG18" s="6">
        <v>14</v>
      </c>
    </row>
    <row r="19" spans="1:33" s="6" customFormat="1" ht="15" thickBot="1" x14ac:dyDescent="0.35">
      <c r="A19" s="257">
        <f>IF(('Leg-4'!F19=""),"",('Leg-4'!F19))</f>
        <v>6</v>
      </c>
      <c r="B19" s="256" t="str">
        <f>IF((A19=""),"",VLOOKUP(A19,'Car-Name'!$A$12:$B$44,2))</f>
        <v>Janet Cerovski</v>
      </c>
      <c r="C19" s="374">
        <v>0.43333333333333401</v>
      </c>
      <c r="D19" s="256" t="str">
        <f>IF((A19=""),"",VLOOKUP(A19,'Car-Name'!$A$12:$C$44,3))</f>
        <v>406-458-9450</v>
      </c>
      <c r="E19" s="377"/>
      <c r="F19" s="380">
        <v>8</v>
      </c>
      <c r="G19" s="24" t="str">
        <f>IF((F19=""),"",(VLOOKUP(F19,'Car-Name'!$A$12:$B$44,2)))</f>
        <v>Mike Stormo</v>
      </c>
      <c r="H19" s="383">
        <v>0.45951388888888894</v>
      </c>
      <c r="I19" s="28">
        <f>IF((H19=""),"",(H19-(VLOOKUP(F19,'Leg-5'!$A$12:$C$44,3,FALSE))))</f>
        <v>2.4791666666665935E-2</v>
      </c>
      <c r="J19" s="396"/>
      <c r="K19" s="28" t="str">
        <f t="shared" si="4"/>
        <v/>
      </c>
      <c r="L19" s="383"/>
      <c r="M19" s="383"/>
      <c r="N19" s="28">
        <f t="shared" si="1"/>
        <v>2.4791666666665935E-2</v>
      </c>
      <c r="O19" s="398">
        <v>32</v>
      </c>
      <c r="P19" s="148">
        <f t="shared" si="2"/>
        <v>8</v>
      </c>
      <c r="Q19" s="302" t="str">
        <f>IF('Car-Name'!A19="","",VLOOKUP(F19,'Car-Name'!$A$12:$B$44,2))</f>
        <v>Mike Stormo</v>
      </c>
      <c r="R19" s="149">
        <f t="shared" si="3"/>
        <v>2.4791666666665935E-2</v>
      </c>
      <c r="S19" s="131">
        <f t="shared" si="5"/>
        <v>53.781512605043602</v>
      </c>
      <c r="T19" s="222">
        <f t="shared" si="0"/>
        <v>8</v>
      </c>
      <c r="U19" s="303">
        <f>IF(F19="",(""),((R19+(VLOOKUP(P19,'Leg-4'!$F$12:$U$44,16,FALSE)))))</f>
        <v>0.19460648148148102</v>
      </c>
      <c r="V19" s="8">
        <f>IF(F19="","",(O19+VLOOKUP('Leg-5'!F19,'Leg-4'!$F$12:$V$44,17,FALSE)))</f>
        <v>241</v>
      </c>
      <c r="W19" s="219">
        <f>IF(P19="","",((O19+(VLOOKUP('Leg-5'!P19,'Leg-4'!$F$12:$V$44,17,FALSE)))/(U19*24)))</f>
        <v>51.599857261805752</v>
      </c>
      <c r="X19" s="150">
        <f t="shared" si="6"/>
        <v>9</v>
      </c>
      <c r="Y19" s="6">
        <v>3</v>
      </c>
      <c r="Z19" s="6" t="s">
        <v>27</v>
      </c>
      <c r="AA19" s="6">
        <v>2.7118055555555132E-2</v>
      </c>
      <c r="AB19" s="6">
        <v>49.167733674776699</v>
      </c>
      <c r="AC19" s="6">
        <v>14</v>
      </c>
      <c r="AD19" s="6">
        <v>0.21557870370370297</v>
      </c>
      <c r="AE19" s="6">
        <v>241</v>
      </c>
      <c r="AF19" s="6">
        <v>46.580049393321318</v>
      </c>
      <c r="AG19" s="6">
        <v>13</v>
      </c>
    </row>
    <row r="20" spans="1:33" s="6" customFormat="1" ht="15" thickBot="1" x14ac:dyDescent="0.35">
      <c r="A20" s="257">
        <f>IF(('Leg-4'!F20=""),"",('Leg-4'!F20))</f>
        <v>20</v>
      </c>
      <c r="B20" s="256" t="str">
        <f>IF((A20=""),"",VLOOKUP(A20,'Car-Name'!$A$12:$B$44,2))</f>
        <v>Tony Cerovski</v>
      </c>
      <c r="C20" s="371">
        <v>0.43402777777777801</v>
      </c>
      <c r="D20" s="256" t="str">
        <f>IF((A20=""),"",VLOOKUP(A20,'Car-Name'!$A$12:$C$44,3))</f>
        <v>406-461-1389</v>
      </c>
      <c r="E20" s="377"/>
      <c r="F20" s="380">
        <v>11</v>
      </c>
      <c r="G20" s="24" t="str">
        <f>IF((F20=""),"",(VLOOKUP(F20,'Car-Name'!$A$12:$B$44,2)))</f>
        <v>Erica Cerovski</v>
      </c>
      <c r="H20" s="383">
        <v>0.46020833333333333</v>
      </c>
      <c r="I20" s="28">
        <f>IF((H20=""),"",(H20-(VLOOKUP(F20,'Leg-5'!$A$12:$C$44,3,FALSE))))</f>
        <v>2.474537037037039E-2</v>
      </c>
      <c r="J20" s="396"/>
      <c r="K20" s="28" t="str">
        <f t="shared" si="4"/>
        <v/>
      </c>
      <c r="L20" s="383"/>
      <c r="M20" s="383"/>
      <c r="N20" s="28">
        <f t="shared" si="1"/>
        <v>2.474537037037039E-2</v>
      </c>
      <c r="O20" s="398">
        <v>32</v>
      </c>
      <c r="P20" s="148">
        <f t="shared" si="2"/>
        <v>11</v>
      </c>
      <c r="Q20" s="302" t="str">
        <f>IF('Car-Name'!A20="","",VLOOKUP(F20,'Car-Name'!$A$12:$B$44,2))</f>
        <v>Erica Cerovski</v>
      </c>
      <c r="R20" s="149">
        <f t="shared" si="3"/>
        <v>2.474537037037039E-2</v>
      </c>
      <c r="S20" s="131">
        <f t="shared" si="5"/>
        <v>53.882132834424652</v>
      </c>
      <c r="T20" s="222">
        <f t="shared" si="0"/>
        <v>7</v>
      </c>
      <c r="U20" s="303">
        <f>IF(F20="",(""),((R20+(VLOOKUP(P20,'Leg-4'!$F$12:$U$44,16,FALSE)))))</f>
        <v>0.19200231481481489</v>
      </c>
      <c r="V20" s="8">
        <f>IF(F20="","",(O20+VLOOKUP('Leg-5'!F20,'Leg-4'!$F$12:$V$44,17,FALSE)))</f>
        <v>241</v>
      </c>
      <c r="W20" s="219">
        <f>IF(P20="","",((O20+(VLOOKUP('Leg-5'!P20,'Leg-4'!$F$12:$V$44,17,FALSE)))/(U20*24)))</f>
        <v>52.29971667972751</v>
      </c>
      <c r="X20" s="150">
        <f t="shared" si="6"/>
        <v>6</v>
      </c>
      <c r="Y20" s="6">
        <v>12</v>
      </c>
      <c r="Z20" s="6" t="s">
        <v>335</v>
      </c>
      <c r="AA20" s="6">
        <v>3.1446759259258272E-2</v>
      </c>
      <c r="AB20" s="6">
        <v>42.399705557601628</v>
      </c>
      <c r="AC20" s="6">
        <v>16</v>
      </c>
      <c r="AD20" s="6">
        <v>0.2114467592592586</v>
      </c>
      <c r="AE20" s="6">
        <v>241</v>
      </c>
      <c r="AF20" s="6">
        <v>47.490284087799154</v>
      </c>
      <c r="AG20" s="6">
        <v>12</v>
      </c>
    </row>
    <row r="21" spans="1:33" s="6" customFormat="1" ht="15" thickBot="1" x14ac:dyDescent="0.35">
      <c r="A21" s="257">
        <f>IF(('Leg-4'!F21=""),"",('Leg-4'!F21))</f>
        <v>8</v>
      </c>
      <c r="B21" s="256" t="str">
        <f>IF((A21=""),"",VLOOKUP(A21,'Car-Name'!$A$12:$B$44,2))</f>
        <v>Mike Stormo</v>
      </c>
      <c r="C21" s="374">
        <v>0.43472222222222301</v>
      </c>
      <c r="D21" s="256" t="str">
        <f>IF((A21=""),"",VLOOKUP(A21,'Car-Name'!$A$12:$C$44,3))</f>
        <v>509-721-0752</v>
      </c>
      <c r="E21" s="377"/>
      <c r="F21" s="380">
        <v>15</v>
      </c>
      <c r="G21" s="24" t="str">
        <f>IF((F21=""),"",(VLOOKUP(F21,'Car-Name'!$A$12:$B$44,2)))</f>
        <v>Rick Bonebright</v>
      </c>
      <c r="H21" s="383">
        <v>0.46083333333333337</v>
      </c>
      <c r="I21" s="28">
        <f>IF((H21=""),"",(H21-(VLOOKUP(F21,'Leg-5'!$A$12:$C$44,3,FALSE))))</f>
        <v>2.4722222222221368E-2</v>
      </c>
      <c r="J21" s="396"/>
      <c r="K21" s="28" t="str">
        <f t="shared" si="4"/>
        <v/>
      </c>
      <c r="L21" s="383"/>
      <c r="M21" s="383"/>
      <c r="N21" s="28">
        <f t="shared" si="1"/>
        <v>2.4722222222221368E-2</v>
      </c>
      <c r="O21" s="398">
        <v>32</v>
      </c>
      <c r="P21" s="148">
        <f t="shared" si="2"/>
        <v>15</v>
      </c>
      <c r="Q21" s="302" t="str">
        <f>IF('Car-Name'!A21="","",VLOOKUP(F21,'Car-Name'!$A$12:$B$44,2))</f>
        <v>Rick Bonebright</v>
      </c>
      <c r="R21" s="149">
        <f t="shared" si="3"/>
        <v>2.4722222222221368E-2</v>
      </c>
      <c r="S21" s="131">
        <f t="shared" si="5"/>
        <v>53.932584269664787</v>
      </c>
      <c r="T21" s="222">
        <f t="shared" si="0"/>
        <v>6</v>
      </c>
      <c r="U21" s="303">
        <f>IF(F21="",(""),((R21+(VLOOKUP(P21,'Leg-4'!$F$12:$U$44,16,FALSE)))))</f>
        <v>0.19695601851851799</v>
      </c>
      <c r="V21" s="8">
        <f>IF(F21="","",(O21+VLOOKUP('Leg-5'!F21,'Leg-4'!$F$12:$V$44,17,FALSE)))</f>
        <v>241</v>
      </c>
      <c r="W21" s="219">
        <f>IF(P21="","",((O21+(VLOOKUP('Leg-5'!P21,'Leg-4'!$F$12:$V$44,17,FALSE)))/(U21*24)))</f>
        <v>50.984309807839352</v>
      </c>
      <c r="X21" s="150">
        <f t="shared" si="6"/>
        <v>10</v>
      </c>
      <c r="Y21" s="6">
        <v>2</v>
      </c>
      <c r="Z21" s="6" t="s">
        <v>331</v>
      </c>
      <c r="AA21" s="6">
        <v>2.5902777777777219E-2</v>
      </c>
      <c r="AB21" s="6">
        <v>51.474530831100303</v>
      </c>
      <c r="AC21" s="6">
        <v>10</v>
      </c>
      <c r="AD21" s="6">
        <v>0.19846064814814812</v>
      </c>
      <c r="AE21" s="6">
        <v>241</v>
      </c>
      <c r="AF21" s="6">
        <v>50.597772205050454</v>
      </c>
      <c r="AG21" s="6">
        <v>11</v>
      </c>
    </row>
    <row r="22" spans="1:33" s="6" customFormat="1" ht="15" thickBot="1" x14ac:dyDescent="0.35">
      <c r="A22" s="257">
        <f>IF(('Leg-4'!F22=""),"",('Leg-4'!F22))</f>
        <v>11</v>
      </c>
      <c r="B22" s="256" t="str">
        <f>IF((A22=""),"",VLOOKUP(A22,'Car-Name'!$A$12:$B$44,2))</f>
        <v>Erica Cerovski</v>
      </c>
      <c r="C22" s="371">
        <v>0.43546296296296294</v>
      </c>
      <c r="D22" s="256" t="str">
        <f>IF((A22=""),"",VLOOKUP(A22,'Car-Name'!$A$12:$C$44,3))</f>
        <v>406-461-1390</v>
      </c>
      <c r="E22" s="377"/>
      <c r="F22" s="380">
        <v>20</v>
      </c>
      <c r="G22" s="24" t="str">
        <f>IF((F22=""),"",(VLOOKUP(F22,'Car-Name'!$A$12:$B$44,2)))</f>
        <v>Tony Cerovski</v>
      </c>
      <c r="H22" s="383">
        <v>0.46096064814814813</v>
      </c>
      <c r="I22" s="28">
        <f>IF((H22=""),"",(H22-(VLOOKUP(F22,'Leg-5'!$A$12:$C$44,3,FALSE))))</f>
        <v>2.6932870370370121E-2</v>
      </c>
      <c r="J22" s="396"/>
      <c r="K22" s="28" t="str">
        <f t="shared" si="4"/>
        <v/>
      </c>
      <c r="L22" s="383"/>
      <c r="M22" s="383"/>
      <c r="N22" s="28">
        <f t="shared" si="1"/>
        <v>2.6932870370370121E-2</v>
      </c>
      <c r="O22" s="398">
        <v>32</v>
      </c>
      <c r="P22" s="148">
        <f t="shared" si="2"/>
        <v>20</v>
      </c>
      <c r="Q22" s="302" t="str">
        <f>IF('Car-Name'!A22="","",VLOOKUP(F22,'Car-Name'!$A$12:$B$44,2))</f>
        <v>Tony Cerovski</v>
      </c>
      <c r="R22" s="149">
        <f t="shared" si="3"/>
        <v>2.6932870370370121E-2</v>
      </c>
      <c r="S22" s="131">
        <f t="shared" si="5"/>
        <v>49.505801461109179</v>
      </c>
      <c r="T22" s="222">
        <f t="shared" si="0"/>
        <v>13</v>
      </c>
      <c r="U22" s="303">
        <f>IF(F22="",(""),((R22+(VLOOKUP(P22,'Leg-4'!$F$12:$U$44,16,FALSE)))))</f>
        <v>0.19076388888888929</v>
      </c>
      <c r="V22" s="8">
        <f>IF(F22="","",(O22+VLOOKUP('Leg-5'!F22,'Leg-4'!$F$12:$V$44,17,FALSE)))</f>
        <v>241</v>
      </c>
      <c r="W22" s="219">
        <f>IF(P22="","",((O22+(VLOOKUP('Leg-5'!P22,'Leg-4'!$F$12:$V$44,17,FALSE)))/(U22*24)))</f>
        <v>52.639242810338438</v>
      </c>
      <c r="X22" s="150">
        <f t="shared" si="6"/>
        <v>4</v>
      </c>
      <c r="Y22" s="6">
        <v>15</v>
      </c>
      <c r="Z22" s="6" t="s">
        <v>19</v>
      </c>
      <c r="AA22" s="6">
        <v>2.4722222222221368E-2</v>
      </c>
      <c r="AB22" s="6">
        <v>53.932584269664787</v>
      </c>
      <c r="AC22" s="6">
        <v>6</v>
      </c>
      <c r="AD22" s="6">
        <v>0.19695601851851799</v>
      </c>
      <c r="AE22" s="6">
        <v>241</v>
      </c>
      <c r="AF22" s="6">
        <v>50.984309807839352</v>
      </c>
      <c r="AG22" s="6">
        <v>10</v>
      </c>
    </row>
    <row r="23" spans="1:33" s="6" customFormat="1" ht="15" thickBot="1" x14ac:dyDescent="0.35">
      <c r="A23" s="257">
        <f>IF(('Leg-4'!F23=""),"",('Leg-4'!F23))</f>
        <v>15</v>
      </c>
      <c r="B23" s="256" t="str">
        <f>IF((A23=""),"",VLOOKUP(A23,'Car-Name'!$A$12:$B$44,2))</f>
        <v>Rick Bonebright</v>
      </c>
      <c r="C23" s="374">
        <v>0.436111111111112</v>
      </c>
      <c r="D23" s="256" t="str">
        <f>IF((A23=""),"",VLOOKUP(A23,'Car-Name'!$A$12:$C$44,3))</f>
        <v>406-240-9662</v>
      </c>
      <c r="E23" s="377"/>
      <c r="F23" s="380">
        <v>17</v>
      </c>
      <c r="G23" s="24" t="str">
        <f>IF((F23=""),"",(VLOOKUP(F23,'Car-Name'!$A$12:$B$44,2)))</f>
        <v>Mike Robison</v>
      </c>
      <c r="H23" s="383">
        <v>0.46134259259259264</v>
      </c>
      <c r="I23" s="28">
        <f>IF((H23=""),"",(H23-(VLOOKUP(F23,'Leg-5'!$A$12:$C$44,3,FALSE))))</f>
        <v>3.0092592592592615E-2</v>
      </c>
      <c r="J23" s="396"/>
      <c r="K23" s="28" t="str">
        <f t="shared" si="4"/>
        <v/>
      </c>
      <c r="L23" s="383"/>
      <c r="M23" s="383"/>
      <c r="N23" s="28">
        <f t="shared" si="1"/>
        <v>3.0092592592592615E-2</v>
      </c>
      <c r="O23" s="398">
        <v>32</v>
      </c>
      <c r="P23" s="148">
        <f t="shared" si="2"/>
        <v>17</v>
      </c>
      <c r="Q23" s="302" t="str">
        <f>IF('Car-Name'!A23="","",VLOOKUP(F23,'Car-Name'!$A$12:$B$44,2))</f>
        <v>Mike Robison</v>
      </c>
      <c r="R23" s="149">
        <f t="shared" si="3"/>
        <v>3.0092592592592615E-2</v>
      </c>
      <c r="S23" s="131">
        <f t="shared" si="5"/>
        <v>44.307692307692271</v>
      </c>
      <c r="T23" s="222">
        <f t="shared" si="0"/>
        <v>15</v>
      </c>
      <c r="U23" s="303">
        <f>IF(F23="",(""),((R23+(VLOOKUP(P23,'Leg-4'!$F$12:$U$44,16,FALSE)))))</f>
        <v>0.23543981481481452</v>
      </c>
      <c r="V23" s="8">
        <f>IF(F23="","",(O23+VLOOKUP('Leg-5'!F23,'Leg-4'!$F$12:$V$44,17,FALSE)))</f>
        <v>241</v>
      </c>
      <c r="W23" s="219">
        <f>IF(P23="","",((O23+(VLOOKUP('Leg-5'!P23,'Leg-4'!$F$12:$V$44,17,FALSE)))/(U23*24)))</f>
        <v>42.650673483433344</v>
      </c>
      <c r="X23" s="150">
        <f t="shared" si="6"/>
        <v>17</v>
      </c>
      <c r="Y23" s="6">
        <v>8</v>
      </c>
      <c r="Z23" s="6" t="s">
        <v>38</v>
      </c>
      <c r="AA23" s="6">
        <v>2.4791666666665935E-2</v>
      </c>
      <c r="AB23" s="6">
        <v>53.781512605043602</v>
      </c>
      <c r="AC23" s="6">
        <v>8</v>
      </c>
      <c r="AD23" s="6">
        <v>0.19460648148148102</v>
      </c>
      <c r="AE23" s="6">
        <v>241</v>
      </c>
      <c r="AF23" s="6">
        <v>51.599857261805752</v>
      </c>
      <c r="AG23" s="6">
        <v>9</v>
      </c>
    </row>
    <row r="24" spans="1:33" s="6" customFormat="1" ht="15" thickBot="1" x14ac:dyDescent="0.35">
      <c r="A24" s="257">
        <f>IF(('Leg-4'!F24=""),"",('Leg-4'!F24))</f>
        <v>3</v>
      </c>
      <c r="B24" s="256" t="str">
        <f>IF((A24=""),"",VLOOKUP(A24,'Car-Name'!$A$12:$B$44,2))</f>
        <v>Mike Cuffe</v>
      </c>
      <c r="C24" s="371">
        <v>0.436805555555556</v>
      </c>
      <c r="D24" s="256" t="str">
        <f>IF((A24=""),"",VLOOKUP(A24,'Car-Name'!$A$12:$C$44,3))</f>
        <v>406-293-1247</v>
      </c>
      <c r="E24" s="377"/>
      <c r="F24" s="380">
        <v>3</v>
      </c>
      <c r="G24" s="24" t="str">
        <f>IF((F24=""),"",(VLOOKUP(F24,'Car-Name'!$A$12:$B$44,2)))</f>
        <v>Mike Cuffe</v>
      </c>
      <c r="H24" s="383">
        <v>0.46392361111111113</v>
      </c>
      <c r="I24" s="28">
        <f>IF((H24=""),"",(H24-(VLOOKUP(F24,'Leg-5'!$A$12:$C$44,3,FALSE))))</f>
        <v>2.7118055555555132E-2</v>
      </c>
      <c r="J24" s="396"/>
      <c r="K24" s="28" t="str">
        <f t="shared" si="4"/>
        <v/>
      </c>
      <c r="L24" s="383"/>
      <c r="M24" s="383"/>
      <c r="N24" s="28">
        <f t="shared" si="1"/>
        <v>2.7118055555555132E-2</v>
      </c>
      <c r="O24" s="398">
        <v>32</v>
      </c>
      <c r="P24" s="148">
        <f t="shared" si="2"/>
        <v>3</v>
      </c>
      <c r="Q24" s="302" t="str">
        <f>IF('Car-Name'!A24="","",VLOOKUP(F24,'Car-Name'!$A$12:$B$44,2))</f>
        <v>Mike Cuffe</v>
      </c>
      <c r="R24" s="149">
        <f t="shared" si="3"/>
        <v>2.7118055555555132E-2</v>
      </c>
      <c r="S24" s="131">
        <f t="shared" si="5"/>
        <v>49.167733674776699</v>
      </c>
      <c r="T24" s="222">
        <f t="shared" si="0"/>
        <v>14</v>
      </c>
      <c r="U24" s="303">
        <f>IF(F24="",(""),((R24+(VLOOKUP(P24,'Leg-4'!$F$12:$U$44,16,FALSE)))))</f>
        <v>0.21557870370370297</v>
      </c>
      <c r="V24" s="8">
        <f>IF(F24="","",(O24+VLOOKUP('Leg-5'!F24,'Leg-4'!$F$12:$V$44,17,FALSE)))</f>
        <v>241</v>
      </c>
      <c r="W24" s="219">
        <f>IF(P24="","",((O24+(VLOOKUP('Leg-5'!P24,'Leg-4'!$F$12:$V$44,17,FALSE)))/(U24*24)))</f>
        <v>46.580049393321318</v>
      </c>
      <c r="X24" s="150">
        <f t="shared" si="6"/>
        <v>13</v>
      </c>
      <c r="Y24" s="6">
        <v>6</v>
      </c>
      <c r="Z24" s="6" t="s">
        <v>25</v>
      </c>
      <c r="AA24" s="6">
        <v>2.4895833333332673E-2</v>
      </c>
      <c r="AB24" s="6">
        <v>53.556485355649954</v>
      </c>
      <c r="AC24" s="6">
        <v>9</v>
      </c>
      <c r="AD24" s="6">
        <v>0.19443287037036994</v>
      </c>
      <c r="AE24" s="6">
        <v>241</v>
      </c>
      <c r="AF24" s="6">
        <v>51.645931305434964</v>
      </c>
      <c r="AG24" s="6">
        <v>8</v>
      </c>
    </row>
    <row r="25" spans="1:33" s="6" customFormat="1" ht="15" thickBot="1" x14ac:dyDescent="0.35">
      <c r="A25" s="257">
        <f>IF(('Leg-4'!F25=""),"",('Leg-4'!F25))</f>
        <v>12</v>
      </c>
      <c r="B25" s="256" t="str">
        <f>IF((A25=""),"",VLOOKUP(A25,'Car-Name'!$A$12:$B$44,2))</f>
        <v>Sonny Bishop</v>
      </c>
      <c r="C25" s="374">
        <v>0.437500000000001</v>
      </c>
      <c r="D25" s="256" t="str">
        <f>IF((A25=""),"",VLOOKUP(A25,'Car-Name'!$A$12:$C$44,3))</f>
        <v>714-305-6474</v>
      </c>
      <c r="E25" s="377"/>
      <c r="F25" s="380">
        <v>19</v>
      </c>
      <c r="G25" s="24" t="str">
        <f>IF((F25=""),"",(VLOOKUP(F25,'Car-Name'!$A$12:$B$44,2)))</f>
        <v>Rick Carnegie</v>
      </c>
      <c r="H25" s="383">
        <v>0.46489583333333334</v>
      </c>
      <c r="I25" s="28">
        <f>IF((H25=""),"",(H25-(VLOOKUP(F25,'Leg-5'!$A$12:$C$44,3,FALSE))))</f>
        <v>2.6701388888888344E-2</v>
      </c>
      <c r="J25" s="396"/>
      <c r="K25" s="28" t="str">
        <f t="shared" si="4"/>
        <v/>
      </c>
      <c r="L25" s="383"/>
      <c r="M25" s="383"/>
      <c r="N25" s="28">
        <f t="shared" si="1"/>
        <v>2.6701388888888344E-2</v>
      </c>
      <c r="O25" s="398">
        <v>32</v>
      </c>
      <c r="P25" s="148">
        <f t="shared" si="2"/>
        <v>19</v>
      </c>
      <c r="Q25" s="302" t="str">
        <f>IF('Car-Name'!A25="","",VLOOKUP(F25,'Car-Name'!$A$12:$B$44,2))</f>
        <v>Rick Carnegie</v>
      </c>
      <c r="R25" s="149">
        <f t="shared" si="3"/>
        <v>2.6701388888888344E-2</v>
      </c>
      <c r="S25" s="131">
        <f t="shared" si="5"/>
        <v>49.934980494149265</v>
      </c>
      <c r="T25" s="222">
        <f t="shared" si="0"/>
        <v>12</v>
      </c>
      <c r="U25" s="303">
        <f>IF(F25="",(""),((R25+(VLOOKUP(P25,'Leg-4'!$F$12:$U$44,16,FALSE)))))</f>
        <v>0.22008101851851802</v>
      </c>
      <c r="V25" s="8">
        <f>IF(F25="","",(O25+VLOOKUP('Leg-5'!F25,'Leg-4'!$F$12:$V$44,17,FALSE)))</f>
        <v>241</v>
      </c>
      <c r="W25" s="219">
        <f>IF(P25="","",((O25+(VLOOKUP('Leg-5'!P25,'Leg-4'!$F$12:$V$44,17,FALSE)))/(U25*24)))</f>
        <v>45.627136471207045</v>
      </c>
      <c r="X25" s="150">
        <f t="shared" si="6"/>
        <v>14</v>
      </c>
      <c r="Y25" s="6">
        <v>5</v>
      </c>
      <c r="Z25" s="6" t="s">
        <v>17</v>
      </c>
      <c r="AA25" s="6">
        <v>2.4421296296295802E-2</v>
      </c>
      <c r="AB25" s="6">
        <v>54.597156398105369</v>
      </c>
      <c r="AC25" s="6">
        <v>4</v>
      </c>
      <c r="AD25" s="6">
        <v>0.19247685185185126</v>
      </c>
      <c r="AE25" s="6">
        <v>241</v>
      </c>
      <c r="AF25" s="6">
        <v>52.170775706554579</v>
      </c>
      <c r="AG25" s="6">
        <v>7</v>
      </c>
    </row>
    <row r="26" spans="1:33" s="6" customFormat="1" ht="15" thickBot="1" x14ac:dyDescent="0.35">
      <c r="A26" s="257">
        <f>IF(('Leg-4'!F26=""),"",('Leg-4'!F26))</f>
        <v>19</v>
      </c>
      <c r="B26" s="256" t="str">
        <f>IF((A26=""),"",VLOOKUP(A26,'Car-Name'!$A$12:$B$44,2))</f>
        <v>Rick Carnegie</v>
      </c>
      <c r="C26" s="371">
        <v>0.438194444444445</v>
      </c>
      <c r="D26" s="256" t="str">
        <f>IF((A26=""),"",VLOOKUP(A26,'Car-Name'!$A$12:$C$44,3))</f>
        <v>509-590-9224</v>
      </c>
      <c r="E26" s="377"/>
      <c r="F26" s="380">
        <v>13</v>
      </c>
      <c r="G26" s="24" t="str">
        <f>IF((F26=""),"",(VLOOKUP(F26,'Car-Name'!$A$12:$B$44,2)))</f>
        <v>Ralph Brevik</v>
      </c>
      <c r="H26" s="383">
        <v>0.4659490740740741</v>
      </c>
      <c r="I26" s="28">
        <f>IF((H26=""),"",(H26-(VLOOKUP(F26,'Leg-5'!$A$12:$C$44,3,FALSE))))</f>
        <v>2.6365740740740107E-2</v>
      </c>
      <c r="J26" s="396"/>
      <c r="K26" s="28" t="str">
        <f t="shared" si="4"/>
        <v/>
      </c>
      <c r="L26" s="383"/>
      <c r="M26" s="383"/>
      <c r="N26" s="28">
        <f t="shared" si="1"/>
        <v>2.6365740740740107E-2</v>
      </c>
      <c r="O26" s="398">
        <v>32</v>
      </c>
      <c r="P26" s="148">
        <f t="shared" si="2"/>
        <v>13</v>
      </c>
      <c r="Q26" s="302" t="str">
        <f>IF('Car-Name'!A26="","",VLOOKUP(F26,'Car-Name'!$A$12:$B$44,2))</f>
        <v>Ralph Brevik</v>
      </c>
      <c r="R26" s="149">
        <f t="shared" si="3"/>
        <v>2.6365740740740107E-2</v>
      </c>
      <c r="S26" s="131">
        <f t="shared" si="5"/>
        <v>50.570676031607888</v>
      </c>
      <c r="T26" s="222">
        <f t="shared" si="0"/>
        <v>11</v>
      </c>
      <c r="U26" s="303">
        <f>IF(F26="",(""),((R26+(VLOOKUP(P26,'Leg-4'!$F$12:$U$44,16,FALSE)))))</f>
        <v>0.22491898148148104</v>
      </c>
      <c r="V26" s="8">
        <f>IF(F26="","",(O26+VLOOKUP('Leg-5'!F26,'Leg-4'!$F$12:$V$44,17,FALSE)))</f>
        <v>241</v>
      </c>
      <c r="W26" s="219">
        <f>IF(P26="","",((O26+(VLOOKUP('Leg-5'!P26,'Leg-4'!$F$12:$V$44,17,FALSE)))/(U26*24)))</f>
        <v>44.645705758246372</v>
      </c>
      <c r="X26" s="150">
        <f t="shared" si="6"/>
        <v>16</v>
      </c>
      <c r="Y26" s="6">
        <v>11</v>
      </c>
      <c r="Z26" s="6" t="s">
        <v>326</v>
      </c>
      <c r="AA26" s="6">
        <v>2.474537037037039E-2</v>
      </c>
      <c r="AB26" s="6">
        <v>53.882132834424652</v>
      </c>
      <c r="AC26" s="6">
        <v>7</v>
      </c>
      <c r="AD26" s="6">
        <v>0.19200231481481489</v>
      </c>
      <c r="AE26" s="6">
        <v>241</v>
      </c>
      <c r="AF26" s="6">
        <v>52.29971667972751</v>
      </c>
      <c r="AG26" s="6">
        <v>6</v>
      </c>
    </row>
    <row r="27" spans="1:33" s="6" customFormat="1" ht="15" thickBot="1" x14ac:dyDescent="0.35">
      <c r="A27" s="257">
        <f>IF(('Leg-4'!F27=""),"",('Leg-4'!F27))</f>
        <v>18</v>
      </c>
      <c r="B27" s="256" t="str">
        <f>IF((A27=""),"",VLOOKUP(A27,'Car-Name'!$A$12:$B$44,2))</f>
        <v>Bill Comer</v>
      </c>
      <c r="C27" s="374">
        <v>0.43888888888888999</v>
      </c>
      <c r="D27" s="256" t="str">
        <f>IF((A27=""),"",VLOOKUP(A27,'Car-Name'!$A$12:$C$44,3))</f>
        <v>630-896-2111</v>
      </c>
      <c r="E27" s="377"/>
      <c r="F27" s="380">
        <v>12</v>
      </c>
      <c r="G27" s="24" t="str">
        <f>IF((F27=""),"",(VLOOKUP(F27,'Car-Name'!$A$12:$B$44,2)))</f>
        <v>Sonny Bishop</v>
      </c>
      <c r="H27" s="383">
        <v>0.46894675925925927</v>
      </c>
      <c r="I27" s="28">
        <f>IF((H27=""),"",(H27-(VLOOKUP(F27,'Leg-5'!$A$12:$C$44,3,FALSE))))</f>
        <v>3.1446759259258272E-2</v>
      </c>
      <c r="J27" s="396"/>
      <c r="K27" s="28" t="str">
        <f t="shared" si="4"/>
        <v/>
      </c>
      <c r="L27" s="383"/>
      <c r="M27" s="383"/>
      <c r="N27" s="28">
        <f t="shared" si="1"/>
        <v>3.1446759259258272E-2</v>
      </c>
      <c r="O27" s="398">
        <v>32</v>
      </c>
      <c r="P27" s="148">
        <f t="shared" si="2"/>
        <v>12</v>
      </c>
      <c r="Q27" s="302" t="str">
        <f>IF('Car-Name'!A27="","",VLOOKUP(F27,'Car-Name'!$A$12:$B$44,2))</f>
        <v>Sonny Bishop</v>
      </c>
      <c r="R27" s="149">
        <f t="shared" si="3"/>
        <v>3.1446759259258272E-2</v>
      </c>
      <c r="S27" s="131">
        <f t="shared" si="5"/>
        <v>42.399705557601628</v>
      </c>
      <c r="T27" s="222">
        <f t="shared" si="0"/>
        <v>16</v>
      </c>
      <c r="U27" s="303">
        <f>IF(F27="",(""),((R27+(VLOOKUP(P27,'Leg-4'!$F$12:$U$44,16,FALSE)))))</f>
        <v>0.2114467592592586</v>
      </c>
      <c r="V27" s="8">
        <f>IF(F27="","",(O27+VLOOKUP('Leg-5'!F27,'Leg-4'!$F$12:$V$44,17,FALSE)))</f>
        <v>241</v>
      </c>
      <c r="W27" s="219">
        <f>IF(P27="","",((O27+(VLOOKUP('Leg-5'!P27,'Leg-4'!$F$12:$V$44,17,FALSE)))/(U27*24)))</f>
        <v>47.490284087799154</v>
      </c>
      <c r="X27" s="150">
        <f t="shared" si="6"/>
        <v>12</v>
      </c>
      <c r="Y27" s="6">
        <v>9</v>
      </c>
      <c r="Z27" s="6" t="s">
        <v>33</v>
      </c>
      <c r="AA27" s="6">
        <v>2.4571759259259363E-2</v>
      </c>
      <c r="AB27" s="6">
        <v>54.262835609985643</v>
      </c>
      <c r="AC27" s="6">
        <v>5</v>
      </c>
      <c r="AD27" s="6">
        <v>0.19138888888888905</v>
      </c>
      <c r="AE27" s="6">
        <v>241</v>
      </c>
      <c r="AF27" s="6">
        <v>52.467343976777897</v>
      </c>
      <c r="AG27" s="6">
        <v>5</v>
      </c>
    </row>
    <row r="28" spans="1:33" s="6" customFormat="1" x14ac:dyDescent="0.3">
      <c r="A28" s="257">
        <f>IF(('Leg-4'!F28=""),"",('Leg-4'!F28))</f>
        <v>13</v>
      </c>
      <c r="B28" s="256" t="str">
        <f>IF((A28=""),"",VLOOKUP(A28,'Car-Name'!$A$12:$B$44,2))</f>
        <v>Ralph Brevik</v>
      </c>
      <c r="C28" s="371">
        <v>0.43958333333333399</v>
      </c>
      <c r="D28" s="256" t="str">
        <f>IF((A28=""),"",VLOOKUP(A28,'Car-Name'!$A$12:$C$44,3))</f>
        <v>509-435-1895</v>
      </c>
      <c r="E28" s="377"/>
      <c r="F28" s="380">
        <v>18</v>
      </c>
      <c r="G28" s="24" t="str">
        <f>IF((F28=""),"",(VLOOKUP(F28,'Car-Name'!$A$12:$B$44,2)))</f>
        <v>Bill Comer</v>
      </c>
      <c r="H28" s="383">
        <v>0.47142361111111114</v>
      </c>
      <c r="I28" s="28">
        <f>IF((H28=""),"",(H28-(VLOOKUP(F28,'Leg-5'!$A$12:$C$44,3,FALSE))))</f>
        <v>3.2534722222221146E-2</v>
      </c>
      <c r="J28" s="396"/>
      <c r="K28" s="28" t="str">
        <f t="shared" si="4"/>
        <v/>
      </c>
      <c r="L28" s="383"/>
      <c r="M28" s="383"/>
      <c r="N28" s="28">
        <f t="shared" si="1"/>
        <v>3.2534722222221146E-2</v>
      </c>
      <c r="O28" s="398">
        <v>32</v>
      </c>
      <c r="P28" s="148">
        <f t="shared" si="2"/>
        <v>18</v>
      </c>
      <c r="Q28" s="302" t="str">
        <f>IF('Car-Name'!A28="","",VLOOKUP(F28,'Car-Name'!$A$12:$B$44,2))</f>
        <v>Bill Comer</v>
      </c>
      <c r="R28" s="149">
        <f t="shared" si="3"/>
        <v>3.2534722222221146E-2</v>
      </c>
      <c r="S28" s="131">
        <f t="shared" si="5"/>
        <v>40.981856990396231</v>
      </c>
      <c r="T28" s="222">
        <f t="shared" si="0"/>
        <v>17</v>
      </c>
      <c r="U28" s="303">
        <f>IF(F28="",(""),((R28+(VLOOKUP(P28,'Leg-4'!$F$12:$U$44,16,FALSE)))))</f>
        <v>0.23593749999999902</v>
      </c>
      <c r="V28" s="8">
        <f>IF(F28="","",(O28+VLOOKUP('Leg-5'!F28,'Leg-4'!$F$12:$V$44,17,FALSE)))</f>
        <v>241</v>
      </c>
      <c r="W28" s="219">
        <f>IF(P28="","",((O28+(VLOOKUP('Leg-5'!P28,'Leg-4'!$F$12:$V$44,17,FALSE)))/(U28*24)))</f>
        <v>42.560706401766183</v>
      </c>
      <c r="X28" s="150">
        <f t="shared" si="6"/>
        <v>18</v>
      </c>
      <c r="Y28" s="6">
        <v>20</v>
      </c>
      <c r="Z28" s="6" t="s">
        <v>35</v>
      </c>
      <c r="AA28" s="6">
        <v>2.6932870370370121E-2</v>
      </c>
      <c r="AB28" s="6">
        <v>49.505801461109179</v>
      </c>
      <c r="AC28" s="6">
        <v>13</v>
      </c>
      <c r="AD28" s="6">
        <v>0.19076388888888929</v>
      </c>
      <c r="AE28" s="6">
        <v>241</v>
      </c>
      <c r="AF28" s="6">
        <v>52.639242810338438</v>
      </c>
      <c r="AG28" s="6">
        <v>4</v>
      </c>
    </row>
    <row r="29" spans="1:33" s="6" customFormat="1" x14ac:dyDescent="0.3">
      <c r="A29" s="257">
        <f>IF(('Leg-4'!F29=""),"",('Leg-4'!F29))</f>
        <v>1</v>
      </c>
      <c r="B29" s="256" t="str">
        <f>IF((A29=""),"",VLOOKUP(A29,'Car-Name'!$A$12:$B$44,2))</f>
        <v>Brandon Langel</v>
      </c>
      <c r="C29" s="374"/>
      <c r="D29" s="256" t="str">
        <f>IF((A29=""),"",VLOOKUP(A29,'Car-Name'!$A$12:$C$44,3))</f>
        <v>406-390-6676</v>
      </c>
      <c r="E29" s="377"/>
      <c r="F29" s="380">
        <v>1</v>
      </c>
      <c r="G29" s="24" t="str">
        <f>IF((F29=""),"",(VLOOKUP(F29,'Car-Name'!$A$12:$B$44,2)))</f>
        <v>Brandon Langel</v>
      </c>
      <c r="H29" s="383"/>
      <c r="I29" s="28" t="str">
        <f>IF((H29=""),"",(H29-(VLOOKUP(F29,'Leg-5'!$A$12:$C$44,3,FALSE))))</f>
        <v/>
      </c>
      <c r="J29" s="396" t="s">
        <v>351</v>
      </c>
      <c r="K29" s="28">
        <f t="shared" si="4"/>
        <v>3.2534722222221146E-2</v>
      </c>
      <c r="L29" s="383"/>
      <c r="M29" s="383"/>
      <c r="N29" s="28">
        <f t="shared" si="1"/>
        <v>3.2534722222221146E-2</v>
      </c>
      <c r="O29" s="399">
        <v>0</v>
      </c>
      <c r="P29" s="148">
        <f t="shared" si="2"/>
        <v>1</v>
      </c>
      <c r="Q29" s="302" t="str">
        <f>IF('Car-Name'!A29="","",VLOOKUP(F29,'Car-Name'!$A$12:$B$44,2))</f>
        <v>Brandon Langel</v>
      </c>
      <c r="R29" s="149">
        <f t="shared" si="3"/>
        <v>3.2534722222221146E-2</v>
      </c>
      <c r="S29" s="131">
        <f t="shared" si="5"/>
        <v>0</v>
      </c>
      <c r="T29" s="222">
        <f t="shared" si="0"/>
        <v>17</v>
      </c>
      <c r="U29" s="303">
        <f>IF(F29="",(""),((R29+(VLOOKUP(P29,'Leg-4'!$F$12:$U$44,16,FALSE)))))</f>
        <v>0.22011574074073989</v>
      </c>
      <c r="V29" s="8">
        <f>IF(F29="","",(O29+VLOOKUP('Leg-5'!F29,'Leg-4'!$F$12:$V$44,17,FALSE)))</f>
        <v>174</v>
      </c>
      <c r="W29" s="219">
        <f>IF(P29="","",((O29+(VLOOKUP('Leg-5'!P29,'Leg-4'!$F$12:$V$44,17,FALSE)))/(U29*24)))</f>
        <v>32.937217373015166</v>
      </c>
      <c r="X29" s="150">
        <f t="shared" si="6"/>
        <v>15</v>
      </c>
      <c r="Y29" s="6">
        <v>10</v>
      </c>
      <c r="Z29" s="6" t="s">
        <v>15</v>
      </c>
      <c r="AA29" s="6">
        <v>2.3715277777777766E-2</v>
      </c>
      <c r="AB29" s="6">
        <v>56.222547584187438</v>
      </c>
      <c r="AC29" s="6">
        <v>2</v>
      </c>
      <c r="AD29" s="6">
        <v>0.18899305555555546</v>
      </c>
      <c r="AE29" s="6">
        <v>241</v>
      </c>
      <c r="AF29" s="6">
        <v>53.132463714863157</v>
      </c>
      <c r="AG29" s="6">
        <v>3</v>
      </c>
    </row>
    <row r="30" spans="1:33" s="6" customFormat="1" x14ac:dyDescent="0.3">
      <c r="A30" s="257">
        <f>IF(('Leg-4'!F30=""),"",('Leg-4'!F30))</f>
        <v>14</v>
      </c>
      <c r="B30" s="256" t="str">
        <f>IF((A30=""),"",VLOOKUP(A30,'Car-Name'!$A$12:$B$44,2))</f>
        <v>Nan Robison</v>
      </c>
      <c r="C30" s="374"/>
      <c r="D30" s="256" t="str">
        <f>IF((A30=""),"",VLOOKUP(A30,'Car-Name'!$A$12:$C$44,3))</f>
        <v>509-701-4359</v>
      </c>
      <c r="E30" s="377"/>
      <c r="F30" s="380">
        <v>14</v>
      </c>
      <c r="G30" s="24" t="str">
        <f>IF((F30=""),"",(VLOOKUP(F30,'Car-Name'!$A$12:$B$44,2)))</f>
        <v>Nan Robison</v>
      </c>
      <c r="H30" s="383"/>
      <c r="I30" s="28" t="str">
        <f>IF((H30=""),"",(H30-(VLOOKUP(F30,'Leg-5'!$A$12:$C$44,3,FALSE))))</f>
        <v/>
      </c>
      <c r="J30" s="396" t="s">
        <v>351</v>
      </c>
      <c r="K30" s="28">
        <f t="shared" si="4"/>
        <v>3.2534722222221146E-2</v>
      </c>
      <c r="L30" s="383"/>
      <c r="M30" s="383"/>
      <c r="N30" s="28">
        <f t="shared" si="1"/>
        <v>3.2534722222221146E-2</v>
      </c>
      <c r="O30" s="399">
        <v>0</v>
      </c>
      <c r="P30" s="148">
        <f t="shared" si="2"/>
        <v>14</v>
      </c>
      <c r="Q30" s="302" t="str">
        <f>IF('Car-Name'!A30="","",VLOOKUP(F30,'Car-Name'!$A$12:$B$44,2))</f>
        <v>Nan Robison</v>
      </c>
      <c r="R30" s="149">
        <f t="shared" si="3"/>
        <v>3.2534722222221146E-2</v>
      </c>
      <c r="S30" s="131">
        <f t="shared" si="5"/>
        <v>0</v>
      </c>
      <c r="T30" s="222">
        <f t="shared" si="0"/>
        <v>17</v>
      </c>
      <c r="U30" s="303">
        <f>IF(F30="",(""),((R30+(VLOOKUP(P30,'Leg-4'!$F$12:$U$44,16,FALSE)))))</f>
        <v>0.24025462962962879</v>
      </c>
      <c r="V30" s="8">
        <f>IF(F30="","",(O30+VLOOKUP('Leg-5'!F30,'Leg-4'!$F$12:$V$44,17,FALSE)))</f>
        <v>6</v>
      </c>
      <c r="W30" s="219">
        <f>IF(P30="","",((O30+(VLOOKUP('Leg-5'!P30,'Leg-4'!$F$12:$V$44,17,FALSE)))/(U30*24)))</f>
        <v>1.0405626746314711</v>
      </c>
      <c r="X30" s="150">
        <f t="shared" si="6"/>
        <v>19</v>
      </c>
      <c r="Y30" s="6">
        <v>16</v>
      </c>
      <c r="Z30" s="6" t="s">
        <v>37</v>
      </c>
      <c r="AA30" s="6">
        <v>2.3888888888888793E-2</v>
      </c>
      <c r="AB30" s="6">
        <v>55.81395348837232</v>
      </c>
      <c r="AC30" s="6">
        <v>3</v>
      </c>
      <c r="AD30" s="6">
        <v>0.18695601851851834</v>
      </c>
      <c r="AE30" s="6">
        <v>241</v>
      </c>
      <c r="AF30" s="6">
        <v>53.71138488206531</v>
      </c>
      <c r="AG30" s="6">
        <v>2</v>
      </c>
    </row>
    <row r="31" spans="1:33" s="6" customFormat="1" x14ac:dyDescent="0.3">
      <c r="A31" s="257">
        <f>IF(('Leg-4'!F31=""),"",('Leg-4'!F31))</f>
        <v>7</v>
      </c>
      <c r="B31" s="256" t="str">
        <f>IF((A31=""),"",VLOOKUP(A31,'Car-Name'!$A$12:$B$44,2))</f>
        <v>Myron Richardson</v>
      </c>
      <c r="C31" s="374"/>
      <c r="D31" s="256" t="str">
        <f>IF((A31=""),"",VLOOKUP(A31,'Car-Name'!$A$12:$C$44,3))</f>
        <v>208-773-9259</v>
      </c>
      <c r="E31" s="377"/>
      <c r="F31" s="380">
        <v>7</v>
      </c>
      <c r="G31" s="24" t="str">
        <f>IF((F31=""),"",(VLOOKUP(F31,'Car-Name'!$A$12:$B$44,2)))</f>
        <v>Myron Richardson</v>
      </c>
      <c r="H31" s="383"/>
      <c r="I31" s="28" t="str">
        <f>IF((H31=""),"",(H31-(VLOOKUP(F31,'Leg-5'!$A$12:$C$44,3,FALSE))))</f>
        <v/>
      </c>
      <c r="J31" s="396" t="s">
        <v>351</v>
      </c>
      <c r="K31" s="28">
        <f t="shared" si="4"/>
        <v>3.2534722222221146E-2</v>
      </c>
      <c r="L31" s="383"/>
      <c r="M31" s="383"/>
      <c r="N31" s="28">
        <f t="shared" si="1"/>
        <v>3.2534722222221146E-2</v>
      </c>
      <c r="O31" s="399">
        <v>0</v>
      </c>
      <c r="P31" s="148">
        <f t="shared" si="2"/>
        <v>7</v>
      </c>
      <c r="Q31" s="302" t="str">
        <f>IF('Car-Name'!A31="","",VLOOKUP(F31,'Car-Name'!$A$12:$B$44,2))</f>
        <v>Myron Richardson</v>
      </c>
      <c r="R31" s="149">
        <f t="shared" si="3"/>
        <v>3.2534722222221146E-2</v>
      </c>
      <c r="S31" s="131">
        <f t="shared" si="5"/>
        <v>0</v>
      </c>
      <c r="T31" s="222">
        <f t="shared" si="0"/>
        <v>17</v>
      </c>
      <c r="U31" s="303">
        <f>IF(F31="",(""),((R31+(VLOOKUP(P31,'Leg-4'!$F$12:$U$44,16,FALSE)))))</f>
        <v>0.24025462962962879</v>
      </c>
      <c r="V31" s="8">
        <f>IF(F31="","",(O31+VLOOKUP('Leg-5'!F31,'Leg-4'!$F$12:$V$44,17,FALSE)))</f>
        <v>74</v>
      </c>
      <c r="W31" s="219">
        <f>IF(P31="","",((O31+(VLOOKUP('Leg-5'!P31,'Leg-4'!$F$12:$V$44,17,FALSE)))/(U31*24)))</f>
        <v>12.833606320454811</v>
      </c>
      <c r="X31" s="150">
        <f t="shared" si="6"/>
        <v>19</v>
      </c>
      <c r="Y31" s="6">
        <v>4</v>
      </c>
      <c r="Z31" s="6" t="s">
        <v>36</v>
      </c>
      <c r="AA31" s="6">
        <v>2.3564814814814816E-2</v>
      </c>
      <c r="AB31" s="6">
        <v>56.581532416502945</v>
      </c>
      <c r="AC31" s="6">
        <v>1</v>
      </c>
      <c r="AD31" s="6">
        <v>0.18607638888888889</v>
      </c>
      <c r="AE31" s="6">
        <v>241</v>
      </c>
      <c r="AF31" s="6">
        <v>53.96529203209554</v>
      </c>
      <c r="AG31" s="6">
        <v>1</v>
      </c>
    </row>
    <row r="32" spans="1:33" s="6" customFormat="1" x14ac:dyDescent="0.3">
      <c r="A32" s="257" t="str">
        <f>IF(('Leg-4'!F32=""),"",('Leg-4'!F32))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IF((H32=""),"",(H32-(VLOOKUP(F32,'Leg-5'!$A$12:$C$44,3,FALSE))))</f>
        <v/>
      </c>
      <c r="J32" s="396"/>
      <c r="K32" s="28" t="str">
        <f t="shared" si="4"/>
        <v/>
      </c>
      <c r="L32" s="383"/>
      <c r="M32" s="383"/>
      <c r="N32" s="28" t="str">
        <f t="shared" si="1"/>
        <v/>
      </c>
      <c r="O32" s="399"/>
      <c r="P32" s="148" t="str">
        <f t="shared" si="2"/>
        <v/>
      </c>
      <c r="Q32" s="302" t="e">
        <f>IF('Car-Name'!A32="","",VLOOKUP(F32,'Car-Name'!$A$12:$B$44,2))</f>
        <v>#N/A</v>
      </c>
      <c r="R32" s="149" t="str">
        <f t="shared" si="3"/>
        <v/>
      </c>
      <c r="S32" s="131" t="str">
        <f t="shared" si="5"/>
        <v/>
      </c>
      <c r="T32" s="222" t="str">
        <f t="shared" si="0"/>
        <v/>
      </c>
      <c r="U32" s="303" t="str">
        <f>IF(F32="",(""),((R32+(VLOOKUP(P32,'Leg-4'!$F$12:$U$44,16,FALSE)))))</f>
        <v/>
      </c>
      <c r="V32" s="8" t="str">
        <f>IF(F32="","",(O32+VLOOKUP('Leg-5'!F32,'Leg-4'!$F$12:$V$44,17,FALSE)))</f>
        <v/>
      </c>
      <c r="W32" s="219" t="str">
        <f>IF(P32="","",((O32+(VLOOKUP('Leg-5'!P32,'Leg-4'!$F$12:$V$44,17,FALSE)))/(U32*24)))</f>
        <v/>
      </c>
      <c r="X32" s="150" t="str">
        <f t="shared" si="6"/>
        <v/>
      </c>
    </row>
    <row r="33" spans="1:24" s="6" customFormat="1" x14ac:dyDescent="0.3">
      <c r="A33" s="257" t="str">
        <f>IF(('Leg-4'!F33=""),"",('Leg-4'!F33))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IF((H33=""),"",(H33-(VLOOKUP(F33,'Leg-5'!$A$12:$C$44,3,FALSE))))</f>
        <v/>
      </c>
      <c r="J33" s="396"/>
      <c r="K33" s="28" t="str">
        <f t="shared" si="4"/>
        <v/>
      </c>
      <c r="L33" s="383"/>
      <c r="M33" s="383"/>
      <c r="N33" s="28" t="str">
        <f t="shared" si="1"/>
        <v/>
      </c>
      <c r="O33" s="399"/>
      <c r="P33" s="148" t="str">
        <f t="shared" si="2"/>
        <v/>
      </c>
      <c r="Q33" s="302" t="e">
        <f>IF('Car-Name'!A33="","",VLOOKUP(F33,'Car-Name'!$A$12:$B$44,2))</f>
        <v>#N/A</v>
      </c>
      <c r="R33" s="149" t="str">
        <f t="shared" si="3"/>
        <v/>
      </c>
      <c r="S33" s="131" t="str">
        <f t="shared" si="5"/>
        <v/>
      </c>
      <c r="T33" s="222" t="str">
        <f t="shared" si="0"/>
        <v/>
      </c>
      <c r="U33" s="303" t="str">
        <f>IF(F33="",(""),((R33+(VLOOKUP(P33,'Leg-4'!$F$12:$U$44,16,FALSE)))))</f>
        <v/>
      </c>
      <c r="V33" s="8" t="str">
        <f>IF(F33="","",(O33+VLOOKUP('Leg-5'!F33,'Leg-4'!$F$12:$V$44,17,FALSE)))</f>
        <v/>
      </c>
      <c r="W33" s="219" t="str">
        <f>IF(P33="","",((O33+(VLOOKUP('Leg-5'!P33,'Leg-4'!$F$12:$V$44,17,FALSE)))/(U33*24)))</f>
        <v/>
      </c>
      <c r="X33" s="150" t="str">
        <f t="shared" si="6"/>
        <v/>
      </c>
    </row>
    <row r="34" spans="1:24" s="6" customFormat="1" x14ac:dyDescent="0.3">
      <c r="A34" s="257" t="str">
        <f>IF(('Leg-4'!F34=""),"",('Leg-4'!F34))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IF((H34=""),"",(H34-(VLOOKUP(F34,'Leg-5'!$A$12:$C$44,3,FALSE))))</f>
        <v/>
      </c>
      <c r="J34" s="396"/>
      <c r="K34" s="28" t="str">
        <f t="shared" si="4"/>
        <v/>
      </c>
      <c r="L34" s="383"/>
      <c r="M34" s="383"/>
      <c r="N34" s="28" t="str">
        <f t="shared" si="1"/>
        <v/>
      </c>
      <c r="O34" s="399"/>
      <c r="P34" s="148" t="str">
        <f t="shared" si="2"/>
        <v/>
      </c>
      <c r="Q34" s="302" t="e">
        <f>IF('Car-Name'!A34="","",VLOOKUP(F34,'Car-Name'!$A$12:$B$44,2))</f>
        <v>#N/A</v>
      </c>
      <c r="R34" s="149" t="str">
        <f t="shared" si="3"/>
        <v/>
      </c>
      <c r="S34" s="131" t="str">
        <f t="shared" si="5"/>
        <v/>
      </c>
      <c r="T34" s="222" t="str">
        <f t="shared" si="0"/>
        <v/>
      </c>
      <c r="U34" s="303" t="str">
        <f>IF(F34="",(""),((R34+(VLOOKUP(P34,'Leg-4'!$F$12:$U$44,16,FALSE)))))</f>
        <v/>
      </c>
      <c r="V34" s="8" t="str">
        <f>IF(F34="","",(O34+VLOOKUP('Leg-5'!F34,'Leg-4'!$F$12:$V$44,17,FALSE)))</f>
        <v/>
      </c>
      <c r="W34" s="219" t="str">
        <f>IF(P34="","",((O34+(VLOOKUP('Leg-5'!P34,'Leg-4'!$F$12:$V$44,17,FALSE)))/(U34*24)))</f>
        <v/>
      </c>
      <c r="X34" s="150" t="str">
        <f t="shared" si="6"/>
        <v/>
      </c>
    </row>
    <row r="35" spans="1:24" s="6" customFormat="1" x14ac:dyDescent="0.3">
      <c r="A35" s="257" t="str">
        <f>IF(('Leg-4'!F35=""),"",('Leg-4'!F35))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IF((H35=""),"",(H35-(VLOOKUP(F35,'Leg-5'!$A$12:$C$44,3,FALSE))))</f>
        <v/>
      </c>
      <c r="J35" s="396"/>
      <c r="K35" s="28" t="str">
        <f t="shared" si="4"/>
        <v/>
      </c>
      <c r="L35" s="383"/>
      <c r="M35" s="383"/>
      <c r="N35" s="28" t="str">
        <f t="shared" si="1"/>
        <v/>
      </c>
      <c r="O35" s="399"/>
      <c r="P35" s="148" t="str">
        <f t="shared" si="2"/>
        <v/>
      </c>
      <c r="Q35" s="302" t="str">
        <f>IF('Car-Name'!A35="","",VLOOKUP(F35,'Car-Name'!$A$12:$B$44,2))</f>
        <v/>
      </c>
      <c r="R35" s="149" t="str">
        <f t="shared" si="3"/>
        <v/>
      </c>
      <c r="S35" s="131" t="str">
        <f t="shared" si="5"/>
        <v/>
      </c>
      <c r="T35" s="222" t="str">
        <f t="shared" si="0"/>
        <v/>
      </c>
      <c r="U35" s="303" t="str">
        <f>IF(F35="",(""),((R35+(VLOOKUP(P35,'Leg-4'!$F$12:$U$44,16,FALSE)))))</f>
        <v/>
      </c>
      <c r="V35" s="8" t="str">
        <f>IF(F35="","",(O35+VLOOKUP('Leg-5'!F35,'Leg-4'!$F$12:$V$44,17,FALSE)))</f>
        <v/>
      </c>
      <c r="W35" s="219" t="str">
        <f>IF(P35="","",((O35+(VLOOKUP('Leg-5'!P35,'Leg-4'!$F$12:$V$44,17,FALSE)))/(U35*24)))</f>
        <v/>
      </c>
      <c r="X35" s="150" t="str">
        <f t="shared" si="6"/>
        <v/>
      </c>
    </row>
    <row r="36" spans="1:24" s="6" customFormat="1" x14ac:dyDescent="0.3">
      <c r="A36" s="257" t="str">
        <f>IF(('Leg-4'!F36=""),"",('Leg-4'!F36))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IF((H36=""),"",(H36-(VLOOKUP(F36,'Leg-5'!$A$12:$C$44,3,FALSE))))</f>
        <v/>
      </c>
      <c r="J36" s="396"/>
      <c r="K36" s="28" t="str">
        <f t="shared" si="4"/>
        <v/>
      </c>
      <c r="L36" s="383"/>
      <c r="M36" s="383"/>
      <c r="N36" s="28" t="str">
        <f t="shared" si="1"/>
        <v/>
      </c>
      <c r="O36" s="399"/>
      <c r="P36" s="148" t="str">
        <f t="shared" si="2"/>
        <v/>
      </c>
      <c r="Q36" s="302" t="str">
        <f>IF('Car-Name'!A36="","",VLOOKUP(F36,'Car-Name'!$A$12:$B$44,2))</f>
        <v/>
      </c>
      <c r="R36" s="149" t="str">
        <f t="shared" si="3"/>
        <v/>
      </c>
      <c r="S36" s="131" t="str">
        <f t="shared" si="5"/>
        <v/>
      </c>
      <c r="T36" s="222" t="str">
        <f t="shared" si="0"/>
        <v/>
      </c>
      <c r="U36" s="303" t="str">
        <f>IF(F36="",(""),((R36+(VLOOKUP(P36,'Leg-4'!$F$12:$U$44,16,FALSE)))))</f>
        <v/>
      </c>
      <c r="V36" s="8" t="str">
        <f>IF(F36="","",(O36+VLOOKUP('Leg-5'!F36,'Leg-4'!$F$12:$V$44,17,FALSE)))</f>
        <v/>
      </c>
      <c r="W36" s="219" t="str">
        <f>IF(P36="","",((O36+(VLOOKUP('Leg-5'!P36,'Leg-4'!$F$12:$V$44,17,FALSE)))/(U36*24)))</f>
        <v/>
      </c>
      <c r="X36" s="150" t="str">
        <f t="shared" si="6"/>
        <v/>
      </c>
    </row>
    <row r="37" spans="1:24" s="6" customFormat="1" x14ac:dyDescent="0.3">
      <c r="A37" s="257" t="str">
        <f>IF(('Leg-4'!F37=""),"",('Leg-4'!F37))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IF((H37=""),"",(H37-(VLOOKUP(F37,'Leg-5'!$A$12:$C$44,3,FALSE))))</f>
        <v/>
      </c>
      <c r="J37" s="396"/>
      <c r="K37" s="28" t="str">
        <f t="shared" si="4"/>
        <v/>
      </c>
      <c r="L37" s="383"/>
      <c r="M37" s="383"/>
      <c r="N37" s="28" t="str">
        <f t="shared" si="1"/>
        <v/>
      </c>
      <c r="O37" s="399"/>
      <c r="P37" s="148" t="str">
        <f t="shared" si="2"/>
        <v/>
      </c>
      <c r="Q37" s="302" t="str">
        <f>IF('Car-Name'!A37="","",VLOOKUP(F37,'Car-Name'!$A$12:$B$44,2))</f>
        <v/>
      </c>
      <c r="R37" s="149" t="str">
        <f t="shared" si="3"/>
        <v/>
      </c>
      <c r="S37" s="131" t="str">
        <f t="shared" si="5"/>
        <v/>
      </c>
      <c r="T37" s="222" t="str">
        <f t="shared" si="0"/>
        <v/>
      </c>
      <c r="U37" s="303" t="str">
        <f>IF(F37="",(""),((R37+(VLOOKUP(P37,'Leg-4'!$F$12:$U$44,16,FALSE)))))</f>
        <v/>
      </c>
      <c r="V37" s="8" t="str">
        <f>IF(F37="","",(O37+VLOOKUP('Leg-5'!F37,'Leg-4'!$F$12:$V$44,17,FALSE)))</f>
        <v/>
      </c>
      <c r="W37" s="219" t="str">
        <f>IF(P37="","",((O37+(VLOOKUP('Leg-5'!P37,'Leg-4'!$F$12:$V$44,17,FALSE)))/(U37*24)))</f>
        <v/>
      </c>
      <c r="X37" s="150" t="str">
        <f t="shared" si="6"/>
        <v/>
      </c>
    </row>
    <row r="38" spans="1:24" s="6" customFormat="1" x14ac:dyDescent="0.3">
      <c r="A38" s="257" t="str">
        <f>IF(('Leg-4'!F38=""),"",('Leg-4'!F38))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IF((H38=""),"",(H38-(VLOOKUP(F38,'Leg-5'!$A$12:$C$44,3,FALSE))))</f>
        <v/>
      </c>
      <c r="J38" s="396"/>
      <c r="K38" s="28" t="str">
        <f t="shared" si="4"/>
        <v/>
      </c>
      <c r="L38" s="383"/>
      <c r="M38" s="383"/>
      <c r="N38" s="28" t="str">
        <f t="shared" si="1"/>
        <v/>
      </c>
      <c r="O38" s="399"/>
      <c r="P38" s="148" t="str">
        <f t="shared" si="2"/>
        <v/>
      </c>
      <c r="Q38" s="302" t="str">
        <f>IF('Car-Name'!A38="","",VLOOKUP(F38,'Car-Name'!$A$12:$B$44,2))</f>
        <v/>
      </c>
      <c r="R38" s="149" t="str">
        <f t="shared" si="3"/>
        <v/>
      </c>
      <c r="S38" s="131" t="str">
        <f t="shared" si="5"/>
        <v/>
      </c>
      <c r="T38" s="222" t="str">
        <f t="shared" si="0"/>
        <v/>
      </c>
      <c r="U38" s="303" t="str">
        <f>IF(F38="",(""),((R38+(VLOOKUP(P38,'Leg-4'!$F$12:$U$44,16,FALSE)))))</f>
        <v/>
      </c>
      <c r="V38" s="8" t="str">
        <f>IF(F38="","",(O38+VLOOKUP('Leg-5'!F38,'Leg-4'!$F$12:$V$44,17,FALSE)))</f>
        <v/>
      </c>
      <c r="W38" s="219" t="str">
        <f>IF(P38="","",((O38+(VLOOKUP('Leg-5'!P38,'Leg-4'!$F$12:$V$44,17,FALSE)))/(U38*24)))</f>
        <v/>
      </c>
      <c r="X38" s="150" t="str">
        <f t="shared" si="6"/>
        <v/>
      </c>
    </row>
    <row r="39" spans="1:24" s="6" customFormat="1" x14ac:dyDescent="0.3">
      <c r="A39" s="257" t="str">
        <f>IF(('Leg-4'!F39=""),"",('Leg-4'!F39))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IF((H39=""),"",(H39-(VLOOKUP(F39,'Leg-5'!$A$12:$C$44,3,FALSE))))</f>
        <v/>
      </c>
      <c r="J39" s="396"/>
      <c r="K39" s="28" t="str">
        <f t="shared" si="4"/>
        <v/>
      </c>
      <c r="L39" s="383"/>
      <c r="M39" s="383"/>
      <c r="N39" s="28" t="str">
        <f t="shared" si="1"/>
        <v/>
      </c>
      <c r="O39" s="399"/>
      <c r="P39" s="148" t="str">
        <f t="shared" si="2"/>
        <v/>
      </c>
      <c r="Q39" s="302" t="str">
        <f>IF('Car-Name'!A39="","",VLOOKUP(F39,'Car-Name'!$A$12:$B$44,2))</f>
        <v/>
      </c>
      <c r="R39" s="149" t="str">
        <f t="shared" si="3"/>
        <v/>
      </c>
      <c r="S39" s="131" t="str">
        <f t="shared" si="5"/>
        <v/>
      </c>
      <c r="T39" s="222" t="str">
        <f t="shared" si="0"/>
        <v/>
      </c>
      <c r="U39" s="303" t="str">
        <f>IF(F39="",(""),((R39+(VLOOKUP(P39,'Leg-4'!$F$12:$U$44,16,FALSE)))))</f>
        <v/>
      </c>
      <c r="V39" s="8" t="str">
        <f>IF(F39="","",(O39+VLOOKUP('Leg-5'!F39,'Leg-4'!$F$12:$V$44,17,FALSE)))</f>
        <v/>
      </c>
      <c r="W39" s="219" t="str">
        <f>IF(P39="","",((O39+(VLOOKUP('Leg-5'!P39,'Leg-4'!$F$12:$V$44,17,FALSE)))/(U39*24)))</f>
        <v/>
      </c>
      <c r="X39" s="150" t="str">
        <f t="shared" si="6"/>
        <v/>
      </c>
    </row>
    <row r="40" spans="1:24" s="6" customFormat="1" x14ac:dyDescent="0.3">
      <c r="A40" s="257" t="str">
        <f>IF(('Leg-4'!F40=""),"",('Leg-4'!F40))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IF((H40=""),"",(H40-(VLOOKUP(F40,'Leg-5'!$A$12:$C$44,3,FALSE))))</f>
        <v/>
      </c>
      <c r="J40" s="396"/>
      <c r="K40" s="28" t="str">
        <f t="shared" si="4"/>
        <v/>
      </c>
      <c r="L40" s="383"/>
      <c r="M40" s="383"/>
      <c r="N40" s="28" t="str">
        <f t="shared" si="1"/>
        <v/>
      </c>
      <c r="O40" s="399"/>
      <c r="P40" s="148" t="str">
        <f t="shared" si="2"/>
        <v/>
      </c>
      <c r="Q40" s="302" t="str">
        <f>IF('Car-Name'!A40="","",VLOOKUP(F40,'Car-Name'!$A$12:$B$44,2))</f>
        <v/>
      </c>
      <c r="R40" s="149" t="str">
        <f t="shared" si="3"/>
        <v/>
      </c>
      <c r="S40" s="131" t="str">
        <f t="shared" si="5"/>
        <v/>
      </c>
      <c r="T40" s="222" t="str">
        <f t="shared" si="0"/>
        <v/>
      </c>
      <c r="U40" s="303" t="str">
        <f>IF(F40="",(""),((R40+(VLOOKUP(P40,'Leg-4'!$F$12:$U$44,16,FALSE)))))</f>
        <v/>
      </c>
      <c r="V40" s="8" t="str">
        <f>IF(F40="","",(O40+VLOOKUP('Leg-5'!F40,'Leg-4'!$F$12:$V$44,17,FALSE)))</f>
        <v/>
      </c>
      <c r="W40" s="219" t="str">
        <f>IF(P40="","",((O40+(VLOOKUP('Leg-5'!P40,'Leg-4'!$F$12:$V$44,17,FALSE)))/(U40*24)))</f>
        <v/>
      </c>
      <c r="X40" s="150" t="str">
        <f t="shared" si="6"/>
        <v/>
      </c>
    </row>
    <row r="41" spans="1:24" s="6" customFormat="1" x14ac:dyDescent="0.3">
      <c r="A41" s="257" t="str">
        <f>IF(('Leg-4'!F41=""),"",('Leg-4'!F41))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IF((H41=""),"",(H41-(VLOOKUP(F41,'Leg-5'!$A$12:$C$44,3,FALSE))))</f>
        <v/>
      </c>
      <c r="J41" s="396"/>
      <c r="K41" s="28" t="str">
        <f t="shared" si="4"/>
        <v/>
      </c>
      <c r="L41" s="383"/>
      <c r="M41" s="383"/>
      <c r="N41" s="28" t="str">
        <f t="shared" si="1"/>
        <v/>
      </c>
      <c r="O41" s="399"/>
      <c r="P41" s="148" t="str">
        <f t="shared" si="2"/>
        <v/>
      </c>
      <c r="Q41" s="302" t="str">
        <f>IF('Car-Name'!A41="","",VLOOKUP(F41,'Car-Name'!$A$12:$B$44,2))</f>
        <v/>
      </c>
      <c r="R41" s="149" t="str">
        <f t="shared" si="3"/>
        <v/>
      </c>
      <c r="S41" s="131" t="str">
        <f t="shared" si="5"/>
        <v/>
      </c>
      <c r="T41" s="222" t="str">
        <f t="shared" si="0"/>
        <v/>
      </c>
      <c r="U41" s="303" t="str">
        <f>IF(F41="",(""),((R41+(VLOOKUP(P41,'Leg-4'!$F$12:$U$44,16,FALSE)))))</f>
        <v/>
      </c>
      <c r="V41" s="8" t="str">
        <f>IF(F41="","",(O41+VLOOKUP('Leg-5'!F41,'Leg-4'!$F$12:$V$44,17,FALSE)))</f>
        <v/>
      </c>
      <c r="W41" s="219" t="str">
        <f>IF(P41="","",((O41+(VLOOKUP('Leg-5'!P41,'Leg-4'!$F$12:$V$44,17,FALSE)))/(U41*24)))</f>
        <v/>
      </c>
      <c r="X41" s="150" t="str">
        <f t="shared" si="6"/>
        <v/>
      </c>
    </row>
    <row r="42" spans="1:24" s="6" customFormat="1" x14ac:dyDescent="0.3">
      <c r="A42" s="257" t="str">
        <f>IF(('Leg-4'!F42=""),"",('Leg-4'!F42))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IF((H42=""),"",(H42-(VLOOKUP(F42,'Leg-5'!$A$12:$C$44,3,FALSE))))</f>
        <v/>
      </c>
      <c r="J42" s="396"/>
      <c r="K42" s="28" t="str">
        <f t="shared" si="4"/>
        <v/>
      </c>
      <c r="L42" s="383"/>
      <c r="M42" s="383"/>
      <c r="N42" s="28" t="str">
        <f t="shared" si="1"/>
        <v/>
      </c>
      <c r="O42" s="399"/>
      <c r="P42" s="148" t="str">
        <f t="shared" si="2"/>
        <v/>
      </c>
      <c r="Q42" s="302" t="str">
        <f>IF('Car-Name'!A42="","",VLOOKUP(F42,'Car-Name'!$A$12:$B$44,2))</f>
        <v/>
      </c>
      <c r="R42" s="149" t="str">
        <f t="shared" si="3"/>
        <v/>
      </c>
      <c r="S42" s="131" t="str">
        <f t="shared" si="5"/>
        <v/>
      </c>
      <c r="T42" s="222" t="str">
        <f t="shared" si="0"/>
        <v/>
      </c>
      <c r="U42" s="303" t="str">
        <f>IF(F42="",(""),((R42+(VLOOKUP(P42,'Leg-4'!$F$12:$U$44,16,FALSE)))))</f>
        <v/>
      </c>
      <c r="V42" s="8" t="str">
        <f>IF(F42="","",(O42+VLOOKUP('Leg-5'!F42,'Leg-4'!$F$12:$V$44,17,FALSE)))</f>
        <v/>
      </c>
      <c r="W42" s="219" t="str">
        <f>IF(P42="","",((O42+(VLOOKUP('Leg-5'!P42,'Leg-4'!$F$12:$V$44,17,FALSE)))/(U42*24)))</f>
        <v/>
      </c>
      <c r="X42" s="150" t="str">
        <f t="shared" si="6"/>
        <v/>
      </c>
    </row>
    <row r="43" spans="1:24" s="6" customFormat="1" x14ac:dyDescent="0.3">
      <c r="A43" s="257" t="str">
        <f>IF(('Leg-4'!F43=""),"",('Leg-4'!F43))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IF((H43=""),"",(H43-(VLOOKUP(F43,'Leg-5'!$A$12:$C$44,3,FALSE))))</f>
        <v/>
      </c>
      <c r="J43" s="396"/>
      <c r="K43" s="28" t="str">
        <f t="shared" si="4"/>
        <v/>
      </c>
      <c r="L43" s="383"/>
      <c r="M43" s="383"/>
      <c r="N43" s="28" t="str">
        <f t="shared" si="1"/>
        <v/>
      </c>
      <c r="O43" s="399"/>
      <c r="P43" s="148" t="str">
        <f t="shared" si="2"/>
        <v/>
      </c>
      <c r="Q43" s="302" t="str">
        <f>IF('Car-Name'!A43="","",VLOOKUP(F43,'Car-Name'!$A$12:$B$44,2))</f>
        <v/>
      </c>
      <c r="R43" s="149" t="str">
        <f t="shared" si="3"/>
        <v/>
      </c>
      <c r="S43" s="131" t="str">
        <f t="shared" si="5"/>
        <v/>
      </c>
      <c r="T43" s="222" t="str">
        <f t="shared" si="0"/>
        <v/>
      </c>
      <c r="U43" s="303" t="str">
        <f>IF(F43="",(""),((R43+(VLOOKUP(P43,'Leg-4'!$F$12:$U$44,16,FALSE)))))</f>
        <v/>
      </c>
      <c r="V43" s="8" t="str">
        <f>IF(F43="","",(O43+VLOOKUP('Leg-5'!F43,'Leg-4'!$F$12:$V$44,17,FALSE)))</f>
        <v/>
      </c>
      <c r="W43" s="219" t="str">
        <f>IF(P43="","",((O43+(VLOOKUP('Leg-5'!P43,'Leg-4'!$F$12:$V$44,17,FALSE)))/(U43*24)))</f>
        <v/>
      </c>
      <c r="X43" s="150" t="str">
        <f t="shared" si="6"/>
        <v/>
      </c>
    </row>
    <row r="44" spans="1:24" s="6" customFormat="1" ht="15" thickBot="1" x14ac:dyDescent="0.35">
      <c r="A44" s="301" t="str">
        <f>IF(('Leg-4'!F44=""),"",('Leg-4'!F44))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IF((H44=""),"",(H44-(VLOOKUP(F44,'Leg-5'!$A$12:$C$44,3,FALSE))))</f>
        <v/>
      </c>
      <c r="J44" s="397"/>
      <c r="K44" s="29" t="str">
        <f t="shared" si="4"/>
        <v/>
      </c>
      <c r="L44" s="384"/>
      <c r="M44" s="384"/>
      <c r="N44" s="29" t="str">
        <f t="shared" si="1"/>
        <v/>
      </c>
      <c r="O44" s="400"/>
      <c r="P44" s="153" t="str">
        <f t="shared" si="2"/>
        <v/>
      </c>
      <c r="Q44" s="307" t="str">
        <f>IF('Car-Name'!A44="","",VLOOKUP(F44,'Car-Name'!$A$12:$B$44,2))</f>
        <v/>
      </c>
      <c r="R44" s="154" t="str">
        <f t="shared" si="3"/>
        <v/>
      </c>
      <c r="S44" s="136" t="str">
        <f t="shared" si="5"/>
        <v/>
      </c>
      <c r="T44" s="308" t="str">
        <f t="shared" si="0"/>
        <v/>
      </c>
      <c r="U44" s="309" t="str">
        <f>IF(F44="",(""),((R44+(VLOOKUP(P44,'Leg-4'!$F$12:$U$44,16,FALSE)))))</f>
        <v/>
      </c>
      <c r="V44" s="9" t="str">
        <f>IF(F44="","",(O44+VLOOKUP('Leg-5'!F44,'Leg-4'!$F$12:$V$44,17,FALSE)))</f>
        <v/>
      </c>
      <c r="W44" s="237" t="str">
        <f>IF(P44="","",((O44+(VLOOKUP('Leg-5'!P44,'Leg-4'!$F$12:$V$44,17,FALSE)))/(U44*24)))</f>
        <v/>
      </c>
      <c r="X44" s="155" t="str">
        <f>IF(W44="","",(RANK(U44,$U$12:$U$43,1)))</f>
        <v/>
      </c>
    </row>
  </sheetData>
  <sheetProtection algorithmName="SHA-512" hashValue="0PXb8mKNS65aie+vt46TJnVHi7uof89ZpG7a1dl2fY1V53n1wFcxxeR+PyNxjiMthekMQEQea5LvO07ZHcA8Xw==" saltValue="SUVeklIjoSwXaitb/p92Ig==" spinCount="100000" sheet="1" objects="1" scenarios="1"/>
  <sortState xmlns:xlrd2="http://schemas.microsoft.com/office/spreadsheetml/2017/richdata2" ref="Y12:AG31">
    <sortCondition descending="1" ref="AD12:AD31"/>
  </sortState>
  <mergeCells count="15">
    <mergeCell ref="A1:E1"/>
    <mergeCell ref="L2:N2"/>
    <mergeCell ref="G3:J3"/>
    <mergeCell ref="H6:I6"/>
    <mergeCell ref="J6:K6"/>
    <mergeCell ref="L6:N6"/>
    <mergeCell ref="R3:T3"/>
    <mergeCell ref="U3:X3"/>
    <mergeCell ref="H5:I5"/>
    <mergeCell ref="J5:K5"/>
    <mergeCell ref="L5:N5"/>
    <mergeCell ref="U5:X5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44F1C7-0F82-43B4-A4F5-F8785BE25F10}">
  <dimension ref="A1:AH44"/>
  <sheetViews>
    <sheetView topLeftCell="H10" workbookViewId="0">
      <selection activeCell="R24" sqref="R24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6.44140625" customWidth="1"/>
    <col min="25" max="25" width="7" customWidth="1"/>
    <col min="26" max="26" width="17.33203125" style="6" customWidth="1"/>
    <col min="27" max="27" width="9.33203125" customWidth="1"/>
    <col min="28" max="28" width="8.88671875" customWidth="1"/>
    <col min="29" max="29" width="6.44140625" customWidth="1"/>
    <col min="30" max="30" width="8.6640625" style="6" customWidth="1"/>
    <col min="31" max="31" width="8.21875" customWidth="1"/>
    <col min="34" max="34" width="6.5546875" style="6" customWidth="1"/>
  </cols>
  <sheetData>
    <row r="1" spans="1:34" ht="18.600000000000001" thickBot="1" x14ac:dyDescent="0.4">
      <c r="A1" s="488" t="s">
        <v>160</v>
      </c>
      <c r="B1" s="489"/>
      <c r="C1" s="489"/>
      <c r="D1" s="489"/>
      <c r="E1" s="490"/>
      <c r="F1" s="258" t="s">
        <v>164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168</v>
      </c>
      <c r="R1" s="184"/>
      <c r="S1" s="185"/>
      <c r="T1" s="186"/>
      <c r="U1" s="187"/>
      <c r="V1" s="187"/>
      <c r="W1" s="186"/>
      <c r="X1" s="189"/>
      <c r="Z1" s="406"/>
    </row>
    <row r="2" spans="1:34" ht="15" thickBot="1" x14ac:dyDescent="0.35">
      <c r="A2" s="32"/>
      <c r="B2" s="33"/>
      <c r="C2" s="34"/>
      <c r="D2" s="249" t="s">
        <v>53</v>
      </c>
      <c r="E2" s="368">
        <v>44006</v>
      </c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  <c r="Z2" s="406"/>
    </row>
    <row r="3" spans="1:34" ht="18.600000000000001" thickBot="1" x14ac:dyDescent="0.4">
      <c r="A3" s="250" t="s">
        <v>161</v>
      </c>
      <c r="B3" s="251"/>
      <c r="C3" s="252"/>
      <c r="D3" s="253"/>
      <c r="E3" s="52" t="s">
        <v>42</v>
      </c>
      <c r="F3" s="66"/>
      <c r="G3" s="526" t="s">
        <v>165</v>
      </c>
      <c r="H3" s="527"/>
      <c r="I3" s="527"/>
      <c r="J3" s="528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169</v>
      </c>
      <c r="S3" s="529"/>
      <c r="T3" s="530"/>
      <c r="U3" s="529" t="s">
        <v>170</v>
      </c>
      <c r="V3" s="529"/>
      <c r="W3" s="529"/>
      <c r="X3" s="530"/>
      <c r="Z3" s="406"/>
      <c r="AA3" s="406"/>
    </row>
    <row r="4" spans="1:34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34" ht="18.600000000000001" thickBot="1" x14ac:dyDescent="0.4">
      <c r="A5" s="46"/>
      <c r="B5" s="274" t="s">
        <v>111</v>
      </c>
      <c r="C5" s="395" t="s">
        <v>359</v>
      </c>
      <c r="D5" s="373" t="s">
        <v>360</v>
      </c>
      <c r="E5" s="48" t="s">
        <v>163</v>
      </c>
      <c r="F5" s="66"/>
      <c r="G5" s="272" t="s">
        <v>107</v>
      </c>
      <c r="H5" s="505" t="s">
        <v>359</v>
      </c>
      <c r="I5" s="506"/>
      <c r="J5" s="505" t="s">
        <v>360</v>
      </c>
      <c r="K5" s="506"/>
      <c r="L5" s="532" t="s">
        <v>166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  <c r="Y5" s="350"/>
      <c r="Z5" s="417"/>
      <c r="AA5" s="350"/>
      <c r="AB5" s="350"/>
      <c r="AC5" s="350"/>
      <c r="AD5" s="417"/>
      <c r="AE5" s="350"/>
      <c r="AF5" s="350"/>
      <c r="AG5" s="350"/>
      <c r="AH5" s="417"/>
    </row>
    <row r="6" spans="1:34" ht="18.600000000000001" thickBot="1" x14ac:dyDescent="0.4">
      <c r="A6" s="49"/>
      <c r="B6" s="275" t="s">
        <v>113</v>
      </c>
      <c r="C6" s="392">
        <v>77939</v>
      </c>
      <c r="D6" s="370">
        <v>78009</v>
      </c>
      <c r="E6" s="51">
        <f>(D6-C6)</f>
        <v>70</v>
      </c>
      <c r="F6" s="66"/>
      <c r="G6" s="273" t="s">
        <v>108</v>
      </c>
      <c r="H6" s="503">
        <v>77939</v>
      </c>
      <c r="I6" s="504"/>
      <c r="J6" s="503">
        <v>78009</v>
      </c>
      <c r="K6" s="504"/>
      <c r="L6" s="507">
        <f>(J6-H6)</f>
        <v>70</v>
      </c>
      <c r="M6" s="525"/>
      <c r="N6" s="509"/>
      <c r="O6" s="263"/>
      <c r="P6" s="205" t="s">
        <v>162</v>
      </c>
      <c r="Q6" s="205" t="s">
        <v>162</v>
      </c>
      <c r="R6" s="206" t="s">
        <v>162</v>
      </c>
      <c r="S6" s="120" t="s">
        <v>162</v>
      </c>
      <c r="T6" s="207" t="s">
        <v>162</v>
      </c>
      <c r="U6" s="208" t="s">
        <v>171</v>
      </c>
      <c r="V6" s="209" t="s">
        <v>171</v>
      </c>
      <c r="W6" s="289" t="s">
        <v>171</v>
      </c>
      <c r="X6" s="286" t="s">
        <v>171</v>
      </c>
      <c r="Y6" s="350"/>
      <c r="Z6" s="417"/>
      <c r="AA6" s="350"/>
      <c r="AB6" s="350"/>
      <c r="AC6" s="350"/>
      <c r="AD6" s="417"/>
      <c r="AE6" s="350"/>
      <c r="AF6" s="350"/>
      <c r="AG6" s="350"/>
      <c r="AH6" s="417"/>
    </row>
    <row r="7" spans="1:34" s="6" customFormat="1" x14ac:dyDescent="0.3">
      <c r="A7" s="52" t="s">
        <v>43</v>
      </c>
      <c r="B7" s="52"/>
      <c r="C7" s="53" t="s">
        <v>162</v>
      </c>
      <c r="D7" s="54"/>
      <c r="E7" s="53"/>
      <c r="F7" s="82" t="s">
        <v>51</v>
      </c>
      <c r="G7" s="83" t="s">
        <v>51</v>
      </c>
      <c r="H7" s="84" t="s">
        <v>162</v>
      </c>
      <c r="I7" s="83" t="s">
        <v>162</v>
      </c>
      <c r="J7" s="83" t="s">
        <v>162</v>
      </c>
      <c r="K7" s="84" t="s">
        <v>162</v>
      </c>
      <c r="L7" s="83" t="s">
        <v>162</v>
      </c>
      <c r="M7" s="83" t="s">
        <v>162</v>
      </c>
      <c r="N7" s="84" t="s">
        <v>167</v>
      </c>
      <c r="O7" s="264" t="s">
        <v>162</v>
      </c>
      <c r="P7" s="143" t="s">
        <v>51</v>
      </c>
      <c r="Q7" s="211" t="s">
        <v>51</v>
      </c>
      <c r="R7" s="212" t="s">
        <v>48</v>
      </c>
      <c r="S7" s="213" t="s">
        <v>14</v>
      </c>
      <c r="T7" s="285" t="s">
        <v>93</v>
      </c>
      <c r="U7" s="214" t="s">
        <v>48</v>
      </c>
      <c r="V7" s="215" t="s">
        <v>48</v>
      </c>
      <c r="W7" s="290" t="s">
        <v>14</v>
      </c>
      <c r="X7" s="285" t="s">
        <v>93</v>
      </c>
      <c r="Y7" s="417"/>
      <c r="Z7" s="417"/>
      <c r="AA7" s="417"/>
      <c r="AB7" s="417"/>
      <c r="AC7" s="417"/>
      <c r="AD7" s="417"/>
      <c r="AE7" s="417"/>
      <c r="AF7" s="417"/>
      <c r="AG7" s="417"/>
      <c r="AH7" s="417"/>
    </row>
    <row r="8" spans="1:34" s="6" customFormat="1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329" t="s">
        <v>319</v>
      </c>
      <c r="M8" s="329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325" t="s">
        <v>49</v>
      </c>
      <c r="X8" s="150" t="s">
        <v>4</v>
      </c>
      <c r="Y8" s="417"/>
      <c r="Z8" s="417"/>
      <c r="AA8" s="417"/>
      <c r="AB8" s="417"/>
      <c r="AC8" s="417"/>
      <c r="AD8" s="417"/>
      <c r="AE8" s="417"/>
      <c r="AF8" s="417"/>
      <c r="AG8" s="417"/>
      <c r="AH8" s="417"/>
    </row>
    <row r="9" spans="1:34" s="6" customFormat="1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IF(E2=('Leg-5'!E2),"",("Slow-Cars-Out-First"))</f>
        <v>Slow-Cars-Out-First</v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162</v>
      </c>
      <c r="U9" s="293" t="s">
        <v>10</v>
      </c>
      <c r="V9" s="228" t="s">
        <v>72</v>
      </c>
      <c r="W9" s="292" t="s">
        <v>173</v>
      </c>
      <c r="X9" s="288" t="s">
        <v>172</v>
      </c>
      <c r="Y9" s="417"/>
      <c r="Z9" s="417"/>
      <c r="AA9" s="418"/>
      <c r="AB9" s="417"/>
      <c r="AC9" s="417"/>
      <c r="AD9" s="417"/>
      <c r="AE9" s="417"/>
      <c r="AF9" s="417"/>
      <c r="AG9" s="417"/>
      <c r="AH9" s="417"/>
    </row>
    <row r="10" spans="1:34" s="6" customFormat="1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</row>
    <row r="11" spans="1:34" s="6" customFormat="1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63" t="s">
        <v>95</v>
      </c>
      <c r="G11" s="464" t="s">
        <v>96</v>
      </c>
      <c r="H11" s="465" t="s">
        <v>4</v>
      </c>
      <c r="I11" s="464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466" t="s">
        <v>4</v>
      </c>
      <c r="O11" s="467" t="s">
        <v>98</v>
      </c>
      <c r="P11" s="468" t="s">
        <v>95</v>
      </c>
      <c r="Q11" s="469" t="s">
        <v>96</v>
      </c>
      <c r="R11" s="470" t="s">
        <v>10</v>
      </c>
      <c r="S11" s="471" t="s">
        <v>41</v>
      </c>
      <c r="T11" s="458" t="s">
        <v>98</v>
      </c>
      <c r="U11" s="473" t="s">
        <v>10</v>
      </c>
      <c r="V11" s="460" t="s">
        <v>95</v>
      </c>
      <c r="W11" s="461" t="s">
        <v>41</v>
      </c>
      <c r="X11" s="458" t="s">
        <v>98</v>
      </c>
      <c r="Y11" s="417"/>
      <c r="Z11" s="417"/>
      <c r="AA11" s="417"/>
      <c r="AB11" s="417"/>
      <c r="AC11" s="417"/>
      <c r="AD11" s="417"/>
      <c r="AE11" s="417"/>
      <c r="AF11" s="417"/>
      <c r="AG11" s="417"/>
      <c r="AH11" s="417"/>
    </row>
    <row r="12" spans="1:34" s="6" customFormat="1" ht="15" thickBot="1" x14ac:dyDescent="0.35">
      <c r="A12" s="480">
        <v>14</v>
      </c>
      <c r="B12" s="60" t="str">
        <f>IF((A12=""),"",VLOOKUP(A12,'Car-Name'!$A$12:$B$44,2))</f>
        <v>Nan Robison</v>
      </c>
      <c r="C12" s="371"/>
      <c r="D12" s="60" t="str">
        <f>IF((A12=""),"",VLOOKUP(A12,'Car-Name'!$A$12:$C$44,3))</f>
        <v>509-701-4359</v>
      </c>
      <c r="E12" s="376" t="s">
        <v>356</v>
      </c>
      <c r="F12" s="379">
        <v>12</v>
      </c>
      <c r="G12" s="23" t="str">
        <f>IF((F12=""),"",(VLOOKUP(F12,'Car-Name'!$A$12:$B$44,2)))</f>
        <v>Sonny Bishop</v>
      </c>
      <c r="H12" s="382">
        <v>8.2824074074074064E-2</v>
      </c>
      <c r="I12" s="26">
        <f>IF((H12=""),"",(H12-(VLOOKUP(F12,'Leg-6'!$A$12:$C$44,3,FALSE))))</f>
        <v>5.7106481481481466E-2</v>
      </c>
      <c r="J12" s="385"/>
      <c r="K12" s="26" t="str">
        <f>IF((J12="Slow"),(MAX($I$12:$I$44)),"")</f>
        <v/>
      </c>
      <c r="L12" s="382"/>
      <c r="M12" s="382"/>
      <c r="N12" s="27">
        <f>IF(G12="","",IF((J12="slow"),SUM(K12:M12),(SUM(I12,L12,M12))))</f>
        <v>5.7106481481481466E-2</v>
      </c>
      <c r="O12" s="398">
        <v>70</v>
      </c>
      <c r="P12" s="238">
        <f>IF(F12="","",F12)</f>
        <v>12</v>
      </c>
      <c r="Q12" s="304" t="str">
        <f>IF('Car-Name'!A12="","",VLOOKUP(F12,'Car-Name'!$A$12:$B$44,2))</f>
        <v>Sonny Bishop</v>
      </c>
      <c r="R12" s="305">
        <f>IF(N12="",(""),(N12))</f>
        <v>5.7106481481481466E-2</v>
      </c>
      <c r="S12" s="306">
        <f>IF(R12="",(""),(O12/(R12*24)))</f>
        <v>51.074179164977714</v>
      </c>
      <c r="T12" s="216">
        <f t="shared" ref="T12:T44" si="0">IF(R12="","",(RANK(R12,$R$12:$R$44,1)))</f>
        <v>9</v>
      </c>
      <c r="U12" s="310">
        <f>IF(F12="",(""),((R12+(VLOOKUP(P12,'Leg-5'!$F$12:$U$44,16,FALSE)))))</f>
        <v>0.26855324074074005</v>
      </c>
      <c r="V12" s="12">
        <f>IF(F12="","",(O12+VLOOKUP('Leg-6'!F12,'Leg-5'!$F$12:$V$44,17,FALSE)))</f>
        <v>311</v>
      </c>
      <c r="W12" s="240">
        <f>IF(P12="","",((O12+(VLOOKUP('Leg-6'!P12,'Leg-5'!$F$12:$V$44,17,FALSE)))/(U12*24)))</f>
        <v>48.252381157609051</v>
      </c>
      <c r="X12" s="145">
        <f t="shared" ref="X12:X42" si="1">IF(W12="","",(RANK(U12,$U$12:$U$43,1)))</f>
        <v>12</v>
      </c>
      <c r="Y12" s="417"/>
      <c r="Z12" s="417"/>
      <c r="AA12" s="417"/>
      <c r="AB12" s="417"/>
      <c r="AC12" s="417"/>
      <c r="AD12" s="417"/>
      <c r="AE12" s="417"/>
      <c r="AF12" s="417"/>
      <c r="AG12" s="417"/>
      <c r="AH12" s="417" t="s">
        <v>296</v>
      </c>
    </row>
    <row r="13" spans="1:34" s="6" customFormat="1" ht="15" thickBot="1" x14ac:dyDescent="0.35">
      <c r="A13" s="479">
        <v>7</v>
      </c>
      <c r="B13" s="256" t="str">
        <f>IF((A13=""),"",VLOOKUP(A13,'Car-Name'!$A$12:$B$44,2))</f>
        <v>Myron Richardson</v>
      </c>
      <c r="C13" s="374"/>
      <c r="D13" s="256" t="str">
        <f>IF((A13=""),"",VLOOKUP(A13,'Car-Name'!$A$12:$C$44,3))</f>
        <v>208-773-9259</v>
      </c>
      <c r="E13" s="377" t="s">
        <v>357</v>
      </c>
      <c r="F13" s="380">
        <v>13</v>
      </c>
      <c r="G13" s="24" t="str">
        <f>IF((F13=""),"",(VLOOKUP(F13,'Car-Name'!$A$12:$B$44,2)))</f>
        <v>Ralph Brevik</v>
      </c>
      <c r="H13" s="383">
        <v>8.2962962962962961E-2</v>
      </c>
      <c r="I13" s="28">
        <f>IF((H13=""),"",(H13-(VLOOKUP(F13,'Leg-6'!$A$12:$C$44,3,FALSE))))</f>
        <v>5.9282407407407409E-2</v>
      </c>
      <c r="J13" s="396"/>
      <c r="K13" s="28" t="str">
        <f>IF((J13="Slow"),(MAX($I$12:$I$44)),"")</f>
        <v/>
      </c>
      <c r="L13" s="383"/>
      <c r="M13" s="383"/>
      <c r="N13" s="28">
        <f t="shared" ref="N13:N44" si="2">IF(G13="","",IF((J13="slow"),SUM(K13:M13),(SUM(I13,L13,M13))))</f>
        <v>5.9282407407407409E-2</v>
      </c>
      <c r="O13" s="398">
        <v>70</v>
      </c>
      <c r="P13" s="148">
        <f t="shared" ref="P13:P44" si="3">IF(F13="","",F13)</f>
        <v>13</v>
      </c>
      <c r="Q13" s="302" t="str">
        <f>IF('Car-Name'!A13="","",VLOOKUP(F13,'Car-Name'!$A$12:$B$44,2))</f>
        <v>Ralph Brevik</v>
      </c>
      <c r="R13" s="149">
        <f t="shared" ref="R13:R44" si="4">IF(N13="",(""),(N13))</f>
        <v>5.9282407407407409E-2</v>
      </c>
      <c r="S13" s="131">
        <f>IF(R13="",(""),(O13/(R13*24)))</f>
        <v>49.199531433033975</v>
      </c>
      <c r="T13" s="222">
        <f t="shared" si="0"/>
        <v>14</v>
      </c>
      <c r="U13" s="303">
        <f>IF(F13="",(""),((R13+(VLOOKUP(P13,'Leg-5'!$F$12:$U$44,16,FALSE)))))</f>
        <v>0.28420138888888846</v>
      </c>
      <c r="V13" s="8">
        <f>IF(F13="","",(O13+VLOOKUP('Leg-6'!F13,'Leg-5'!$F$12:$V$44,17,FALSE)))</f>
        <v>311</v>
      </c>
      <c r="W13" s="219">
        <f>IF(P13="","",((O13+(VLOOKUP('Leg-6'!P13,'Leg-5'!$F$12:$V$44,17,FALSE)))/(U13*24)))</f>
        <v>45.595601710446005</v>
      </c>
      <c r="X13" s="150">
        <f t="shared" si="1"/>
        <v>15</v>
      </c>
      <c r="Y13" s="417"/>
      <c r="Z13" s="417"/>
      <c r="AA13" s="417"/>
      <c r="AB13" s="417"/>
      <c r="AC13" s="417"/>
      <c r="AD13" s="417"/>
      <c r="AE13" s="417"/>
      <c r="AF13" s="417"/>
      <c r="AG13" s="417"/>
      <c r="AH13" s="417" t="s">
        <v>296</v>
      </c>
    </row>
    <row r="14" spans="1:34" s="6" customFormat="1" ht="15" thickBot="1" x14ac:dyDescent="0.35">
      <c r="A14" s="479">
        <v>18</v>
      </c>
      <c r="B14" s="256" t="str">
        <f>IF((A14=""),"",VLOOKUP(A14,'Car-Name'!$A$12:$B$44,2))</f>
        <v>Bill Comer</v>
      </c>
      <c r="C14" s="374">
        <v>2.2916666666666669E-2</v>
      </c>
      <c r="D14" s="256" t="str">
        <f>IF((A14=""),"",VLOOKUP(A14,'Car-Name'!$A$12:$C$44,3))</f>
        <v>630-896-2111</v>
      </c>
      <c r="E14" s="377"/>
      <c r="F14" s="380">
        <v>19</v>
      </c>
      <c r="G14" s="24" t="str">
        <f>IF((F14=""),"",(VLOOKUP(F14,'Car-Name'!$A$12:$B$44,2)))</f>
        <v>Rick Carnegie</v>
      </c>
      <c r="H14" s="383">
        <v>8.3472222222222225E-2</v>
      </c>
      <c r="I14" s="28">
        <f>IF((H14=""),"",(H14-(VLOOKUP(F14,'Leg-6'!$A$12:$C$44,3,FALSE))))</f>
        <v>5.9166666666666673E-2</v>
      </c>
      <c r="J14" s="396"/>
      <c r="K14" s="28" t="str">
        <f t="shared" ref="K14:K44" si="5">IF((J14="Slow"),(MAX($I$12:$I$44)),"")</f>
        <v/>
      </c>
      <c r="L14" s="383"/>
      <c r="M14" s="383"/>
      <c r="N14" s="28">
        <f t="shared" si="2"/>
        <v>5.9166666666666673E-2</v>
      </c>
      <c r="O14" s="398">
        <v>70</v>
      </c>
      <c r="P14" s="148">
        <f t="shared" si="3"/>
        <v>19</v>
      </c>
      <c r="Q14" s="302" t="str">
        <f>IF('Car-Name'!A14="","",VLOOKUP(F14,'Car-Name'!$A$12:$B$44,2))</f>
        <v>Rick Carnegie</v>
      </c>
      <c r="R14" s="149">
        <f t="shared" si="4"/>
        <v>5.9166666666666673E-2</v>
      </c>
      <c r="S14" s="131">
        <f t="shared" ref="S14:S44" si="6">IF(R14="",(""),(O14/(R14*24)))</f>
        <v>49.29577464788732</v>
      </c>
      <c r="T14" s="222">
        <f t="shared" si="0"/>
        <v>13</v>
      </c>
      <c r="U14" s="303">
        <f>IF(F14="",(""),((R14+(VLOOKUP(P14,'Leg-5'!$F$12:$U$44,16,FALSE)))))</f>
        <v>0.27924768518518472</v>
      </c>
      <c r="V14" s="8">
        <f>IF(F14="","",(O14+VLOOKUP('Leg-6'!F14,'Leg-5'!$F$12:$V$44,17,FALSE)))</f>
        <v>311</v>
      </c>
      <c r="W14" s="219">
        <f>IF(P14="","",((O14+(VLOOKUP('Leg-6'!P14,'Leg-5'!$F$12:$V$44,17,FALSE)))/(U14*24)))</f>
        <v>46.404443154971688</v>
      </c>
      <c r="X14" s="150">
        <f t="shared" si="1"/>
        <v>13</v>
      </c>
      <c r="Y14" s="417"/>
      <c r="Z14" s="417"/>
      <c r="AA14" s="417"/>
      <c r="AB14" s="417"/>
      <c r="AC14" s="417"/>
      <c r="AD14" s="417"/>
      <c r="AE14" s="417"/>
      <c r="AF14" s="417"/>
      <c r="AG14" s="417"/>
      <c r="AH14" s="417" t="s">
        <v>296</v>
      </c>
    </row>
    <row r="15" spans="1:34" s="6" customFormat="1" ht="15" thickBot="1" x14ac:dyDescent="0.35">
      <c r="A15" s="479">
        <v>17</v>
      </c>
      <c r="B15" s="256" t="str">
        <f>IF((A15=""),"",VLOOKUP(A15,'Car-Name'!$A$12:$B$44,2))</f>
        <v>Mike Robison</v>
      </c>
      <c r="C15" s="374"/>
      <c r="D15" s="256" t="str">
        <f>IF((A15=""),"",VLOOKUP(A15,'Car-Name'!$A$12:$C$44,3))</f>
        <v>509-844-5900</v>
      </c>
      <c r="E15" s="377" t="s">
        <v>358</v>
      </c>
      <c r="F15" s="380">
        <v>15</v>
      </c>
      <c r="G15" s="24" t="str">
        <f>IF((F15=""),"",(VLOOKUP(F15,'Car-Name'!$A$12:$B$44,2)))</f>
        <v>Rick Bonebright</v>
      </c>
      <c r="H15" s="383">
        <v>8.3865740740740755E-2</v>
      </c>
      <c r="I15" s="28">
        <f>IF((H15=""),"",(H15-(VLOOKUP(F15,'Leg-6'!$A$12:$C$44,3,FALSE))))</f>
        <v>5.6481481481481494E-2</v>
      </c>
      <c r="J15" s="396"/>
      <c r="K15" s="28" t="str">
        <f t="shared" si="5"/>
        <v/>
      </c>
      <c r="L15" s="383"/>
      <c r="M15" s="383"/>
      <c r="N15" s="28">
        <f t="shared" si="2"/>
        <v>5.6481481481481494E-2</v>
      </c>
      <c r="O15" s="398">
        <v>70</v>
      </c>
      <c r="P15" s="148">
        <f t="shared" si="3"/>
        <v>15</v>
      </c>
      <c r="Q15" s="302" t="str">
        <f>IF('Car-Name'!A15="","",VLOOKUP(F15,'Car-Name'!$A$12:$B$44,2))</f>
        <v>Rick Bonebright</v>
      </c>
      <c r="R15" s="149">
        <f t="shared" si="4"/>
        <v>5.6481481481481494E-2</v>
      </c>
      <c r="S15" s="131">
        <f t="shared" si="6"/>
        <v>51.639344262295069</v>
      </c>
      <c r="T15" s="222">
        <f t="shared" si="0"/>
        <v>8</v>
      </c>
      <c r="U15" s="303">
        <f>IF(F15="",(""),((R15+(VLOOKUP(P15,'Leg-5'!$F$12:$U$44,16,FALSE)))))</f>
        <v>0.25343749999999948</v>
      </c>
      <c r="V15" s="8">
        <f>IF(F15="","",(O15+VLOOKUP('Leg-6'!F15,'Leg-5'!$F$12:$V$44,17,FALSE)))</f>
        <v>311</v>
      </c>
      <c r="W15" s="219">
        <f>IF(P15="","",((O15+(VLOOKUP('Leg-6'!P15,'Leg-5'!$F$12:$V$44,17,FALSE)))/(U15*24)))</f>
        <v>51.130291820797474</v>
      </c>
      <c r="X15" s="150">
        <f t="shared" si="1"/>
        <v>10</v>
      </c>
      <c r="Y15" s="417"/>
      <c r="Z15" s="417"/>
      <c r="AA15" s="417"/>
      <c r="AB15" s="417"/>
      <c r="AC15" s="417"/>
      <c r="AD15" s="417"/>
      <c r="AE15" s="417"/>
      <c r="AF15" s="417"/>
      <c r="AG15" s="417"/>
      <c r="AH15" s="417" t="s">
        <v>296</v>
      </c>
    </row>
    <row r="16" spans="1:34" s="6" customFormat="1" ht="15" thickBot="1" x14ac:dyDescent="0.35">
      <c r="A16" s="479">
        <v>13</v>
      </c>
      <c r="B16" s="256" t="str">
        <f>IF((A16=""),"",VLOOKUP(A16,'Car-Name'!$A$12:$B$44,2))</f>
        <v>Ralph Brevik</v>
      </c>
      <c r="C16" s="374">
        <v>2.3680555555555555E-2</v>
      </c>
      <c r="D16" s="256" t="str">
        <f>IF((A16=""),"",VLOOKUP(A16,'Car-Name'!$A$12:$C$44,3))</f>
        <v>509-435-1895</v>
      </c>
      <c r="E16" s="377"/>
      <c r="F16" s="380">
        <v>5</v>
      </c>
      <c r="G16" s="24" t="str">
        <f>IF((F16=""),"",(VLOOKUP(F16,'Car-Name'!$A$12:$B$44,2)))</f>
        <v>Garrett Green</v>
      </c>
      <c r="H16" s="383">
        <v>8.4791666666666668E-2</v>
      </c>
      <c r="I16" s="28">
        <f>IF((H16=""),"",(H16-(VLOOKUP(F16,'Leg-6'!$A$12:$C$44,3,FALSE))))</f>
        <v>5.5497685185185192E-2</v>
      </c>
      <c r="J16" s="396"/>
      <c r="K16" s="28" t="str">
        <f t="shared" si="5"/>
        <v/>
      </c>
      <c r="L16" s="383"/>
      <c r="M16" s="383"/>
      <c r="N16" s="28">
        <f t="shared" si="2"/>
        <v>5.5497685185185192E-2</v>
      </c>
      <c r="O16" s="398">
        <v>70</v>
      </c>
      <c r="P16" s="148">
        <f t="shared" si="3"/>
        <v>5</v>
      </c>
      <c r="Q16" s="302" t="str">
        <f>IF('Car-Name'!A16="","",VLOOKUP(F16,'Car-Name'!$A$12:$B$44,2))</f>
        <v>Garrett Green</v>
      </c>
      <c r="R16" s="149">
        <f t="shared" si="4"/>
        <v>5.5497685185185192E-2</v>
      </c>
      <c r="S16" s="131">
        <f t="shared" si="6"/>
        <v>52.554744525547441</v>
      </c>
      <c r="T16" s="222">
        <f t="shared" si="0"/>
        <v>5</v>
      </c>
      <c r="U16" s="303">
        <f>IF(F16="",(""),((R16+(VLOOKUP(P16,'Leg-5'!$F$12:$U$44,16,FALSE)))))</f>
        <v>0.24797453703703645</v>
      </c>
      <c r="V16" s="8">
        <f>IF(F16="","",(O16+VLOOKUP('Leg-6'!F16,'Leg-5'!$F$12:$V$44,17,FALSE)))</f>
        <v>311</v>
      </c>
      <c r="W16" s="219">
        <f>IF(P16="","",((O16+(VLOOKUP('Leg-6'!P16,'Leg-5'!$F$12:$V$44,17,FALSE)))/(U16*24)))</f>
        <v>52.256709451575382</v>
      </c>
      <c r="X16" s="150">
        <f t="shared" si="1"/>
        <v>7</v>
      </c>
      <c r="Y16" s="417"/>
      <c r="Z16" s="417"/>
      <c r="AA16" s="417"/>
      <c r="AB16" s="417"/>
      <c r="AC16" s="417"/>
      <c r="AD16" s="417"/>
      <c r="AE16" s="417"/>
      <c r="AF16" s="417"/>
      <c r="AG16" s="417"/>
      <c r="AH16" s="417" t="s">
        <v>296</v>
      </c>
    </row>
    <row r="17" spans="1:34" s="6" customFormat="1" ht="15" thickBot="1" x14ac:dyDescent="0.35">
      <c r="A17" s="479">
        <v>1</v>
      </c>
      <c r="B17" s="256" t="str">
        <f>IF((A17=""),"",VLOOKUP(A17,'Car-Name'!$A$12:$B$44,2))</f>
        <v>Brandon Langel</v>
      </c>
      <c r="C17" s="374"/>
      <c r="D17" s="256" t="str">
        <f>IF((A17=""),"",VLOOKUP(A17,'Car-Name'!$A$12:$C$44,3))</f>
        <v>406-390-6676</v>
      </c>
      <c r="E17" s="377" t="s">
        <v>357</v>
      </c>
      <c r="F17" s="380">
        <v>2</v>
      </c>
      <c r="G17" s="24" t="str">
        <f>IF((F17=""),"",(VLOOKUP(F17,'Car-Name'!$A$12:$B$44,2)))</f>
        <v>Levi Dyckman</v>
      </c>
      <c r="H17" s="383">
        <v>8.5555555555555551E-2</v>
      </c>
      <c r="I17" s="28">
        <f>IF((H17=""),"",(H17-(VLOOKUP(F17,'Leg-6'!$A$12:$C$44,3,FALSE))))</f>
        <v>5.9166666666666659E-2</v>
      </c>
      <c r="J17" s="396"/>
      <c r="K17" s="28" t="str">
        <f t="shared" si="5"/>
        <v/>
      </c>
      <c r="L17" s="383"/>
      <c r="M17" s="383"/>
      <c r="N17" s="28">
        <f t="shared" si="2"/>
        <v>5.9166666666666659E-2</v>
      </c>
      <c r="O17" s="398">
        <v>70</v>
      </c>
      <c r="P17" s="148">
        <f t="shared" si="3"/>
        <v>2</v>
      </c>
      <c r="Q17" s="302" t="str">
        <f>IF('Car-Name'!A17="","",VLOOKUP(F17,'Car-Name'!$A$12:$B$44,2))</f>
        <v>Levi Dyckman</v>
      </c>
      <c r="R17" s="149">
        <f t="shared" si="4"/>
        <v>5.9166666666666659E-2</v>
      </c>
      <c r="S17" s="131">
        <f t="shared" si="6"/>
        <v>49.295774647887328</v>
      </c>
      <c r="T17" s="222">
        <f t="shared" si="0"/>
        <v>12</v>
      </c>
      <c r="U17" s="303">
        <f>IF(F17="",(""),((R17+(VLOOKUP(P17,'Leg-5'!$F$12:$U$44,16,FALSE)))))</f>
        <v>0.25762731481481477</v>
      </c>
      <c r="V17" s="8">
        <f>IF(F17="","",(O17+VLOOKUP('Leg-6'!F17,'Leg-5'!$F$12:$V$44,17,FALSE)))</f>
        <v>311</v>
      </c>
      <c r="W17" s="219">
        <f>IF(P17="","",((O17+(VLOOKUP('Leg-6'!P17,'Leg-5'!$F$12:$V$44,17,FALSE)))/(U17*24)))</f>
        <v>50.298755559548951</v>
      </c>
      <c r="X17" s="150">
        <f t="shared" si="1"/>
        <v>11</v>
      </c>
      <c r="Y17" s="417"/>
      <c r="Z17" s="417"/>
      <c r="AA17" s="417"/>
      <c r="AB17" s="417"/>
      <c r="AC17" s="417"/>
      <c r="AD17" s="417"/>
      <c r="AE17" s="417"/>
      <c r="AF17" s="417"/>
      <c r="AG17" s="417"/>
      <c r="AH17" s="417" t="s">
        <v>296</v>
      </c>
    </row>
    <row r="18" spans="1:34" s="6" customFormat="1" ht="15" thickBot="1" x14ac:dyDescent="0.35">
      <c r="A18" s="479">
        <v>19</v>
      </c>
      <c r="B18" s="256" t="str">
        <f>IF((A18=""),"",VLOOKUP(A18,'Car-Name'!$A$12:$B$44,2))</f>
        <v>Rick Carnegie</v>
      </c>
      <c r="C18" s="374">
        <v>2.4305555555555556E-2</v>
      </c>
      <c r="D18" s="256" t="str">
        <f>IF((A18=""),"",VLOOKUP(A18,'Car-Name'!$A$12:$C$44,3))</f>
        <v>509-590-9224</v>
      </c>
      <c r="E18" s="377"/>
      <c r="F18" s="380">
        <v>8</v>
      </c>
      <c r="G18" s="24" t="str">
        <f>IF((F18=""),"",(VLOOKUP(F18,'Car-Name'!$A$12:$B$44,2)))</f>
        <v>Mike Stormo</v>
      </c>
      <c r="H18" s="383">
        <v>8.5856481481481492E-2</v>
      </c>
      <c r="I18" s="28">
        <f>IF((H18=""),"",(H18-(VLOOKUP(F18,'Leg-6'!$A$12:$C$44,3,FALSE))))</f>
        <v>5.8078703703703716E-2</v>
      </c>
      <c r="J18" s="396"/>
      <c r="K18" s="28" t="str">
        <f t="shared" si="5"/>
        <v/>
      </c>
      <c r="L18" s="383"/>
      <c r="M18" s="383"/>
      <c r="N18" s="28">
        <f t="shared" si="2"/>
        <v>5.8078703703703716E-2</v>
      </c>
      <c r="O18" s="398">
        <v>70</v>
      </c>
      <c r="P18" s="148">
        <f t="shared" si="3"/>
        <v>8</v>
      </c>
      <c r="Q18" s="302" t="str">
        <f>IF('Car-Name'!A18="","",VLOOKUP(F18,'Car-Name'!$A$12:$B$44,2))</f>
        <v>Mike Stormo</v>
      </c>
      <c r="R18" s="149">
        <f t="shared" si="4"/>
        <v>5.8078703703703716E-2</v>
      </c>
      <c r="S18" s="131">
        <f t="shared" si="6"/>
        <v>50.219210840972487</v>
      </c>
      <c r="T18" s="222">
        <f t="shared" si="0"/>
        <v>11</v>
      </c>
      <c r="U18" s="303">
        <f>IF(F18="",(""),((R18+(VLOOKUP(P18,'Leg-5'!$F$12:$U$44,16,FALSE)))))</f>
        <v>0.25268518518518474</v>
      </c>
      <c r="V18" s="8">
        <f>IF(F18="","",(O18+VLOOKUP('Leg-6'!F18,'Leg-5'!$F$12:$V$44,17,FALSE)))</f>
        <v>311</v>
      </c>
      <c r="W18" s="219">
        <f>IF(P18="","",((O18+(VLOOKUP('Leg-6'!P18,'Leg-5'!$F$12:$V$44,17,FALSE)))/(U18*24)))</f>
        <v>51.282521069989102</v>
      </c>
      <c r="X18" s="150">
        <f t="shared" si="1"/>
        <v>9</v>
      </c>
      <c r="Y18" s="417"/>
      <c r="Z18" s="417"/>
      <c r="AA18" s="417"/>
      <c r="AB18" s="417"/>
      <c r="AC18" s="417"/>
      <c r="AD18" s="417"/>
      <c r="AE18" s="417"/>
      <c r="AF18" s="417"/>
      <c r="AG18" s="417"/>
      <c r="AH18" s="417" t="s">
        <v>296</v>
      </c>
    </row>
    <row r="19" spans="1:34" s="6" customFormat="1" ht="15" thickBot="1" x14ac:dyDescent="0.35">
      <c r="A19" s="479">
        <v>3</v>
      </c>
      <c r="B19" s="256" t="str">
        <f>IF((A19=""),"",VLOOKUP(A19,'Car-Name'!$A$12:$B$44,2))</f>
        <v>Mike Cuffe</v>
      </c>
      <c r="C19" s="374">
        <v>2.4999999999999998E-2</v>
      </c>
      <c r="D19" s="256" t="str">
        <f>IF((A19=""),"",VLOOKUP(A19,'Car-Name'!$A$12:$C$44,3))</f>
        <v>406-293-1247</v>
      </c>
      <c r="E19" s="377"/>
      <c r="F19" s="380">
        <v>6</v>
      </c>
      <c r="G19" s="24" t="str">
        <f>IF((F19=""),"",(VLOOKUP(F19,'Car-Name'!$A$12:$B$44,2)))</f>
        <v>Janet Cerovski</v>
      </c>
      <c r="H19" s="383">
        <v>8.5868055555555559E-2</v>
      </c>
      <c r="I19" s="28">
        <f>IF((H19=""),"",(H19-(VLOOKUP(F19,'Leg-6'!$A$12:$C$44,3,FALSE))))</f>
        <v>5.7349537037037032E-2</v>
      </c>
      <c r="J19" s="396"/>
      <c r="K19" s="28" t="str">
        <f t="shared" si="5"/>
        <v/>
      </c>
      <c r="L19" s="383"/>
      <c r="M19" s="383"/>
      <c r="N19" s="28">
        <f t="shared" si="2"/>
        <v>5.7349537037037032E-2</v>
      </c>
      <c r="O19" s="398">
        <v>70</v>
      </c>
      <c r="P19" s="148">
        <f t="shared" si="3"/>
        <v>6</v>
      </c>
      <c r="Q19" s="302" t="str">
        <f>IF('Car-Name'!A19="","",VLOOKUP(F19,'Car-Name'!$A$12:$B$44,2))</f>
        <v>Janet Cerovski</v>
      </c>
      <c r="R19" s="149">
        <f t="shared" si="4"/>
        <v>5.7349537037037032E-2</v>
      </c>
      <c r="S19" s="131">
        <f t="shared" si="6"/>
        <v>50.857719475277506</v>
      </c>
      <c r="T19" s="222">
        <f t="shared" si="0"/>
        <v>10</v>
      </c>
      <c r="U19" s="303">
        <f>IF(F19="",(""),((R19+(VLOOKUP(P19,'Leg-5'!$F$12:$U$44,16,FALSE)))))</f>
        <v>0.25178240740740698</v>
      </c>
      <c r="V19" s="8">
        <f>IF(F19="","",(O19+VLOOKUP('Leg-6'!F19,'Leg-5'!$F$12:$V$44,17,FALSE)))</f>
        <v>311</v>
      </c>
      <c r="W19" s="219">
        <f>IF(P19="","",((O19+(VLOOKUP('Leg-6'!P19,'Leg-5'!$F$12:$V$44,17,FALSE)))/(U19*24)))</f>
        <v>51.466396984462712</v>
      </c>
      <c r="X19" s="150">
        <f t="shared" si="1"/>
        <v>8</v>
      </c>
      <c r="Y19" s="417"/>
      <c r="Z19" s="417"/>
      <c r="AA19" s="417"/>
      <c r="AB19" s="417"/>
      <c r="AC19" s="417"/>
      <c r="AD19" s="417"/>
      <c r="AE19" s="417"/>
      <c r="AF19" s="417"/>
      <c r="AG19" s="417"/>
      <c r="AH19" s="417" t="s">
        <v>296</v>
      </c>
    </row>
    <row r="20" spans="1:34" s="6" customFormat="1" ht="15" thickBot="1" x14ac:dyDescent="0.35">
      <c r="A20" s="479">
        <v>12</v>
      </c>
      <c r="B20" s="256" t="str">
        <f>IF((A20=""),"",VLOOKUP(A20,'Car-Name'!$A$12:$B$44,2))</f>
        <v>Sonny Bishop</v>
      </c>
      <c r="C20" s="374">
        <v>2.5717592592592594E-2</v>
      </c>
      <c r="D20" s="256" t="str">
        <f>IF((A20=""),"",VLOOKUP(A20,'Car-Name'!$A$12:$C$44,3))</f>
        <v>714-305-6474</v>
      </c>
      <c r="E20" s="377"/>
      <c r="F20" s="380">
        <v>11</v>
      </c>
      <c r="G20" s="24" t="str">
        <f>IF((F20=""),"",(VLOOKUP(F20,'Car-Name'!$A$12:$B$44,2)))</f>
        <v>Erica Cerovski</v>
      </c>
      <c r="H20" s="383">
        <v>8.5879629629629625E-2</v>
      </c>
      <c r="I20" s="28">
        <f>IF((H20=""),"",(H20-(VLOOKUP(F20,'Leg-6'!$A$12:$C$44,3,FALSE))))</f>
        <v>5.5891203703703707E-2</v>
      </c>
      <c r="J20" s="396"/>
      <c r="K20" s="28" t="str">
        <f t="shared" si="5"/>
        <v/>
      </c>
      <c r="L20" s="383"/>
      <c r="M20" s="383"/>
      <c r="N20" s="28">
        <f t="shared" si="2"/>
        <v>5.5891203703703707E-2</v>
      </c>
      <c r="O20" s="398">
        <v>70</v>
      </c>
      <c r="P20" s="148">
        <f t="shared" si="3"/>
        <v>11</v>
      </c>
      <c r="Q20" s="302" t="str">
        <f>IF('Car-Name'!A20="","",VLOOKUP(F20,'Car-Name'!$A$12:$B$44,2))</f>
        <v>Erica Cerovski</v>
      </c>
      <c r="R20" s="149">
        <f t="shared" si="4"/>
        <v>5.5891203703703707E-2</v>
      </c>
      <c r="S20" s="131">
        <f t="shared" si="6"/>
        <v>52.184717332781112</v>
      </c>
      <c r="T20" s="222">
        <f t="shared" si="0"/>
        <v>6</v>
      </c>
      <c r="U20" s="303">
        <f>IF(F20="",(""),((R20+(VLOOKUP(P20,'Leg-5'!$F$12:$U$44,16,FALSE)))))</f>
        <v>0.2478935185185186</v>
      </c>
      <c r="V20" s="8">
        <f>IF(F20="","",(O20+VLOOKUP('Leg-6'!F20,'Leg-5'!$F$12:$V$44,17,FALSE)))</f>
        <v>311</v>
      </c>
      <c r="W20" s="219">
        <f>IF(P20="","",((O20+(VLOOKUP('Leg-6'!P20,'Leg-5'!$F$12:$V$44,17,FALSE)))/(U20*24)))</f>
        <v>52.273788402278441</v>
      </c>
      <c r="X20" s="150">
        <f t="shared" si="1"/>
        <v>6</v>
      </c>
      <c r="Y20" s="417"/>
      <c r="Z20" s="417"/>
      <c r="AA20" s="417"/>
      <c r="AB20" s="417"/>
      <c r="AC20" s="417"/>
      <c r="AD20" s="417"/>
      <c r="AE20" s="417"/>
      <c r="AF20" s="417"/>
      <c r="AG20" s="417"/>
      <c r="AH20" s="417"/>
    </row>
    <row r="21" spans="1:34" s="6" customFormat="1" ht="15" thickBot="1" x14ac:dyDescent="0.35">
      <c r="A21" s="479">
        <v>2</v>
      </c>
      <c r="B21" s="256" t="str">
        <f>IF((A21=""),"",VLOOKUP(A21,'Car-Name'!$A$12:$B$44,2))</f>
        <v>Levi Dyckman</v>
      </c>
      <c r="C21" s="374">
        <v>2.6388888888888889E-2</v>
      </c>
      <c r="D21" s="256" t="str">
        <f>IF((A21=""),"",VLOOKUP(A21,'Car-Name'!$A$12:$C$44,3))</f>
        <v>406-679-0215</v>
      </c>
      <c r="E21" s="377"/>
      <c r="F21" s="380">
        <v>10</v>
      </c>
      <c r="G21" s="24" t="str">
        <f>IF((F21=""),"",(VLOOKUP(F21,'Car-Name'!$A$12:$B$44,2)))</f>
        <v>Bill Mullins</v>
      </c>
      <c r="H21" s="383">
        <v>8.5960648148148147E-2</v>
      </c>
      <c r="I21" s="28">
        <f>IF((H21=""),"",(H21-(VLOOKUP(F21,'Leg-6'!$A$12:$C$44,3,FALSE))))</f>
        <v>5.4016203703703698E-2</v>
      </c>
      <c r="J21" s="396"/>
      <c r="K21" s="28" t="str">
        <f t="shared" si="5"/>
        <v/>
      </c>
      <c r="L21" s="383"/>
      <c r="M21" s="383"/>
      <c r="N21" s="28">
        <f t="shared" si="2"/>
        <v>5.4016203703703698E-2</v>
      </c>
      <c r="O21" s="398">
        <v>70</v>
      </c>
      <c r="P21" s="148">
        <f t="shared" si="3"/>
        <v>10</v>
      </c>
      <c r="Q21" s="302" t="str">
        <f>IF('Car-Name'!A21="","",VLOOKUP(F21,'Car-Name'!$A$12:$B$44,2))</f>
        <v>Bill Mullins</v>
      </c>
      <c r="R21" s="149">
        <f t="shared" si="4"/>
        <v>5.4016203703703698E-2</v>
      </c>
      <c r="S21" s="131">
        <f t="shared" si="6"/>
        <v>53.996143132633385</v>
      </c>
      <c r="T21" s="222">
        <f t="shared" si="0"/>
        <v>2</v>
      </c>
      <c r="U21" s="303">
        <f>IF(F21="",(""),((R21+(VLOOKUP(P21,'Leg-5'!$F$12:$U$44,16,FALSE)))))</f>
        <v>0.24300925925925915</v>
      </c>
      <c r="V21" s="8">
        <f>IF(F21="","",(O21+VLOOKUP('Leg-6'!F21,'Leg-5'!$F$12:$V$44,17,FALSE)))</f>
        <v>311</v>
      </c>
      <c r="W21" s="219">
        <f>IF(P21="","",((O21+(VLOOKUP('Leg-6'!P21,'Leg-5'!$F$12:$V$44,17,FALSE)))/(U21*24)))</f>
        <v>53.32444275100022</v>
      </c>
      <c r="X21" s="150">
        <f t="shared" si="1"/>
        <v>3</v>
      </c>
      <c r="Y21" s="417"/>
      <c r="Z21" s="417"/>
      <c r="AA21" s="417"/>
      <c r="AB21" s="417"/>
      <c r="AC21" s="417"/>
      <c r="AD21" s="417"/>
      <c r="AE21" s="417"/>
      <c r="AF21" s="417"/>
      <c r="AG21" s="417"/>
      <c r="AH21" s="417"/>
    </row>
    <row r="22" spans="1:34" s="6" customFormat="1" ht="15" thickBot="1" x14ac:dyDescent="0.35">
      <c r="A22" s="479">
        <v>15</v>
      </c>
      <c r="B22" s="256" t="str">
        <f>IF((A22=""),"",VLOOKUP(A22,'Car-Name'!$A$12:$B$44,2))</f>
        <v>Rick Bonebright</v>
      </c>
      <c r="C22" s="374">
        <v>2.7384259259259257E-2</v>
      </c>
      <c r="D22" s="256" t="str">
        <f>IF((A22=""),"",VLOOKUP(A22,'Car-Name'!$A$12:$C$44,3))</f>
        <v>406-240-9662</v>
      </c>
      <c r="E22" s="377"/>
      <c r="F22" s="380">
        <v>20</v>
      </c>
      <c r="G22" s="24" t="str">
        <f>IF((F22=""),"",(VLOOKUP(F22,'Car-Name'!$A$12:$B$44,2)))</f>
        <v>Tony Cerovski</v>
      </c>
      <c r="H22" s="383">
        <v>8.6157407407407405E-2</v>
      </c>
      <c r="I22" s="28">
        <f>IF((H22=""),"",(H22-(VLOOKUP(F22,'Leg-6'!$A$12:$C$44,3,FALSE))))</f>
        <v>5.4907407407407405E-2</v>
      </c>
      <c r="J22" s="396"/>
      <c r="K22" s="28" t="str">
        <f t="shared" si="5"/>
        <v/>
      </c>
      <c r="L22" s="383"/>
      <c r="M22" s="383"/>
      <c r="N22" s="28">
        <f t="shared" si="2"/>
        <v>5.4907407407407405E-2</v>
      </c>
      <c r="O22" s="398">
        <v>70</v>
      </c>
      <c r="P22" s="148">
        <f t="shared" si="3"/>
        <v>20</v>
      </c>
      <c r="Q22" s="302" t="str">
        <f>IF('Car-Name'!A22="","",VLOOKUP(F22,'Car-Name'!$A$12:$B$44,2))</f>
        <v>Tony Cerovski</v>
      </c>
      <c r="R22" s="149">
        <f t="shared" si="4"/>
        <v>5.4907407407407405E-2</v>
      </c>
      <c r="S22" s="131">
        <f t="shared" si="6"/>
        <v>53.119730185497474</v>
      </c>
      <c r="T22" s="222">
        <f t="shared" si="0"/>
        <v>4</v>
      </c>
      <c r="U22" s="303">
        <f>IF(F22="",(""),((R22+(VLOOKUP(P22,'Leg-5'!$F$12:$U$44,16,FALSE)))))</f>
        <v>0.24567129629629669</v>
      </c>
      <c r="V22" s="8">
        <f>IF(F22="","",(O22+VLOOKUP('Leg-6'!F22,'Leg-5'!$F$12:$V$44,17,FALSE)))</f>
        <v>311</v>
      </c>
      <c r="W22" s="219">
        <f>IF(P22="","",((O22+(VLOOKUP('Leg-6'!P22,'Leg-5'!$F$12:$V$44,17,FALSE)))/(U22*24)))</f>
        <v>52.746631489682379</v>
      </c>
      <c r="X22" s="150">
        <f t="shared" si="1"/>
        <v>4</v>
      </c>
      <c r="Y22" s="417"/>
      <c r="Z22" s="417"/>
      <c r="AA22" s="417"/>
      <c r="AB22" s="417"/>
      <c r="AC22" s="417"/>
      <c r="AD22" s="417"/>
      <c r="AE22" s="417"/>
      <c r="AF22" s="417"/>
      <c r="AG22" s="417"/>
      <c r="AH22" s="417"/>
    </row>
    <row r="23" spans="1:34" s="6" customFormat="1" ht="15" thickBot="1" x14ac:dyDescent="0.35">
      <c r="A23" s="479">
        <v>8</v>
      </c>
      <c r="B23" s="256" t="str">
        <f>IF((A23=""),"",VLOOKUP(A23,'Car-Name'!$A$12:$B$44,2))</f>
        <v>Mike Stormo</v>
      </c>
      <c r="C23" s="374">
        <v>2.7777777777777776E-2</v>
      </c>
      <c r="D23" s="256" t="str">
        <f>IF((A23=""),"",VLOOKUP(A23,'Car-Name'!$A$12:$C$44,3))</f>
        <v>509-721-0752</v>
      </c>
      <c r="E23" s="377"/>
      <c r="F23" s="380">
        <v>9</v>
      </c>
      <c r="G23" s="24" t="str">
        <f>IF((F23=""),"",(VLOOKUP(F23,'Car-Name'!$A$12:$B$44,2)))</f>
        <v>Dan Brown</v>
      </c>
      <c r="H23" s="383">
        <v>8.6585648148148162E-2</v>
      </c>
      <c r="I23" s="28">
        <f>IF((H23=""),"",(H23-(VLOOKUP(F23,'Leg-6'!$A$12:$C$44,3,FALSE))))</f>
        <v>5.5914351851851868E-2</v>
      </c>
      <c r="J23" s="396"/>
      <c r="K23" s="28" t="str">
        <f t="shared" si="5"/>
        <v/>
      </c>
      <c r="L23" s="383"/>
      <c r="M23" s="383"/>
      <c r="N23" s="28">
        <f t="shared" si="2"/>
        <v>5.5914351851851868E-2</v>
      </c>
      <c r="O23" s="398">
        <v>70</v>
      </c>
      <c r="P23" s="148">
        <f t="shared" si="3"/>
        <v>9</v>
      </c>
      <c r="Q23" s="302" t="str">
        <f>IF('Car-Name'!A23="","",VLOOKUP(F23,'Car-Name'!$A$12:$B$44,2))</f>
        <v>Dan Brown</v>
      </c>
      <c r="R23" s="149">
        <f t="shared" si="4"/>
        <v>5.5914351851851868E-2</v>
      </c>
      <c r="S23" s="131">
        <f t="shared" si="6"/>
        <v>52.163113227075122</v>
      </c>
      <c r="T23" s="222">
        <f t="shared" si="0"/>
        <v>7</v>
      </c>
      <c r="U23" s="303">
        <f>IF(F23="",(""),((R23+(VLOOKUP(P23,'Leg-5'!$F$12:$U$44,16,FALSE)))))</f>
        <v>0.24730324074074092</v>
      </c>
      <c r="V23" s="8">
        <f>IF(F23="","",(O23+VLOOKUP('Leg-6'!F23,'Leg-5'!$F$12:$V$44,17,FALSE)))</f>
        <v>311</v>
      </c>
      <c r="W23" s="219">
        <f>IF(P23="","",((O23+(VLOOKUP('Leg-6'!P23,'Leg-5'!$F$12:$V$44,17,FALSE)))/(U23*24)))</f>
        <v>52.398558524827969</v>
      </c>
      <c r="X23" s="150">
        <f t="shared" si="1"/>
        <v>5</v>
      </c>
      <c r="Y23" s="417"/>
      <c r="Z23" s="417"/>
      <c r="AA23" s="417"/>
      <c r="AB23" s="417"/>
      <c r="AC23" s="417"/>
      <c r="AD23" s="417"/>
      <c r="AE23" s="417"/>
      <c r="AF23" s="417"/>
      <c r="AG23" s="417"/>
      <c r="AH23" s="417"/>
    </row>
    <row r="24" spans="1:34" s="6" customFormat="1" ht="15" thickBot="1" x14ac:dyDescent="0.35">
      <c r="A24" s="479">
        <v>6</v>
      </c>
      <c r="B24" s="256" t="str">
        <f>IF((A24=""),"",VLOOKUP(A24,'Car-Name'!$A$12:$B$44,2))</f>
        <v>Janet Cerovski</v>
      </c>
      <c r="C24" s="374">
        <v>2.8518518518518523E-2</v>
      </c>
      <c r="D24" s="256" t="str">
        <f>IF((A24=""),"",VLOOKUP(A24,'Car-Name'!$A$12:$C$44,3))</f>
        <v>406-458-9450</v>
      </c>
      <c r="E24" s="377"/>
      <c r="F24" s="380">
        <v>4</v>
      </c>
      <c r="G24" s="24" t="str">
        <f>IF((F24=""),"",(VLOOKUP(F24,'Car-Name'!$A$12:$B$44,2)))</f>
        <v>Tom Carnegie</v>
      </c>
      <c r="H24" s="383">
        <v>8.6747685185185178E-2</v>
      </c>
      <c r="I24" s="28">
        <f>IF((H24=""),"",(H24-(VLOOKUP(F24,'Leg-6'!$A$12:$C$44,3,FALSE))))</f>
        <v>5.3414351851851845E-2</v>
      </c>
      <c r="J24" s="396"/>
      <c r="K24" s="28" t="str">
        <f t="shared" si="5"/>
        <v/>
      </c>
      <c r="L24" s="383"/>
      <c r="M24" s="383"/>
      <c r="N24" s="28">
        <f t="shared" si="2"/>
        <v>5.3414351851851845E-2</v>
      </c>
      <c r="O24" s="398">
        <v>70</v>
      </c>
      <c r="P24" s="148">
        <f t="shared" si="3"/>
        <v>4</v>
      </c>
      <c r="Q24" s="302" t="str">
        <f>IF('Car-Name'!A24="","",VLOOKUP(F24,'Car-Name'!$A$12:$B$44,2))</f>
        <v>Tom Carnegie</v>
      </c>
      <c r="R24" s="149">
        <f t="shared" si="4"/>
        <v>5.3414351851851845E-2</v>
      </c>
      <c r="S24" s="131">
        <f t="shared" si="6"/>
        <v>54.604550379198272</v>
      </c>
      <c r="T24" s="222">
        <f t="shared" si="0"/>
        <v>1</v>
      </c>
      <c r="U24" s="303">
        <f>IF(F24="",(""),((R24+(VLOOKUP(P24,'Leg-5'!$F$12:$U$44,16,FALSE)))))</f>
        <v>0.23949074074074073</v>
      </c>
      <c r="V24" s="8">
        <f>IF(F24="","",(O24+VLOOKUP('Leg-6'!F24,'Leg-5'!$F$12:$V$44,17,FALSE)))</f>
        <v>311</v>
      </c>
      <c r="W24" s="219">
        <f>IF(P24="","",((O24+(VLOOKUP('Leg-6'!P24,'Leg-5'!$F$12:$V$44,17,FALSE)))/(U24*24)))</f>
        <v>54.107867774985507</v>
      </c>
      <c r="X24" s="150">
        <f t="shared" si="1"/>
        <v>1</v>
      </c>
      <c r="Y24" s="417"/>
      <c r="Z24" s="417"/>
      <c r="AA24" s="417"/>
      <c r="AB24" s="417"/>
      <c r="AC24" s="417"/>
      <c r="AD24" s="417"/>
      <c r="AE24" s="417"/>
      <c r="AF24" s="417"/>
      <c r="AG24" s="417"/>
      <c r="AH24" s="417"/>
    </row>
    <row r="25" spans="1:34" s="6" customFormat="1" ht="15" thickBot="1" x14ac:dyDescent="0.35">
      <c r="A25" s="479">
        <v>5</v>
      </c>
      <c r="B25" s="256" t="str">
        <f>IF((A25=""),"",VLOOKUP(A25,'Car-Name'!$A$12:$B$44,2))</f>
        <v>Garrett Green</v>
      </c>
      <c r="C25" s="374">
        <v>2.929398148148148E-2</v>
      </c>
      <c r="D25" s="256" t="str">
        <f>IF((A25=""),"",VLOOKUP(A25,'Car-Name'!$A$12:$C$44,3))</f>
        <v>714-473-6531</v>
      </c>
      <c r="E25" s="377"/>
      <c r="F25" s="380">
        <v>16</v>
      </c>
      <c r="G25" s="24" t="str">
        <f>IF((F25=""),"",(VLOOKUP(F25,'Car-Name'!$A$12:$B$44,2)))</f>
        <v>Jillian Robison</v>
      </c>
      <c r="H25" s="383">
        <v>8.6898148148148155E-2</v>
      </c>
      <c r="I25" s="28">
        <f>IF((H25=""),"",(H25-(VLOOKUP(F25,'Leg-6'!$A$12:$C$44,3,FALSE))))</f>
        <v>5.4259259259259264E-2</v>
      </c>
      <c r="J25" s="396"/>
      <c r="K25" s="28" t="str">
        <f t="shared" si="5"/>
        <v/>
      </c>
      <c r="L25" s="383"/>
      <c r="M25" s="383"/>
      <c r="N25" s="28">
        <f t="shared" si="2"/>
        <v>5.4259259259259264E-2</v>
      </c>
      <c r="O25" s="398">
        <v>70</v>
      </c>
      <c r="P25" s="148">
        <f t="shared" si="3"/>
        <v>16</v>
      </c>
      <c r="Q25" s="302" t="str">
        <f>IF('Car-Name'!A25="","",VLOOKUP(F25,'Car-Name'!$A$12:$B$44,2))</f>
        <v>Jillian Robison</v>
      </c>
      <c r="R25" s="149">
        <f t="shared" si="4"/>
        <v>5.4259259259259264E-2</v>
      </c>
      <c r="S25" s="131">
        <f t="shared" si="6"/>
        <v>53.75426621160409</v>
      </c>
      <c r="T25" s="222">
        <f t="shared" si="0"/>
        <v>3</v>
      </c>
      <c r="U25" s="303">
        <f>IF(F25="",(""),((R25+(VLOOKUP(P25,'Leg-5'!$F$12:$U$44,16,FALSE)))))</f>
        <v>0.2412152777777776</v>
      </c>
      <c r="V25" s="8">
        <f>IF(F25="","",(O25+VLOOKUP('Leg-6'!F25,'Leg-5'!$F$12:$V$44,17,FALSE)))</f>
        <v>311</v>
      </c>
      <c r="W25" s="219">
        <f>IF(P25="","",((O25+(VLOOKUP('Leg-6'!P25,'Leg-5'!$F$12:$V$44,17,FALSE)))/(U25*24)))</f>
        <v>53.721030660716899</v>
      </c>
      <c r="X25" s="150">
        <f t="shared" si="1"/>
        <v>2</v>
      </c>
      <c r="Y25" s="417"/>
      <c r="Z25" s="417"/>
      <c r="AA25" s="417"/>
      <c r="AB25" s="417"/>
      <c r="AC25" s="417"/>
      <c r="AD25" s="417"/>
      <c r="AE25" s="417"/>
      <c r="AF25" s="417"/>
      <c r="AG25" s="417"/>
      <c r="AH25" s="417"/>
    </row>
    <row r="26" spans="1:34" s="6" customFormat="1" ht="15" thickBot="1" x14ac:dyDescent="0.35">
      <c r="A26" s="479">
        <v>11</v>
      </c>
      <c r="B26" s="256" t="str">
        <f>IF((A26=""),"",VLOOKUP(A26,'Car-Name'!$A$12:$B$44,2))</f>
        <v>Erica Cerovski</v>
      </c>
      <c r="C26" s="374">
        <v>2.9988425925925922E-2</v>
      </c>
      <c r="D26" s="256" t="str">
        <f>IF((A26=""),"",VLOOKUP(A26,'Car-Name'!$A$12:$C$44,3))</f>
        <v>406-461-1390</v>
      </c>
      <c r="E26" s="377"/>
      <c r="F26" s="380">
        <v>3</v>
      </c>
      <c r="G26" s="24" t="str">
        <f>IF((F26=""),"",(VLOOKUP(F26,'Car-Name'!$A$12:$B$44,2)))</f>
        <v>Mike Cuffe</v>
      </c>
      <c r="H26" s="383">
        <v>9.0694444444444453E-2</v>
      </c>
      <c r="I26" s="28">
        <f>IF((H26=""),"",(H26-(VLOOKUP(F26,'Leg-6'!$A$12:$C$44,3,FALSE))))</f>
        <v>6.5694444444444458E-2</v>
      </c>
      <c r="J26" s="396"/>
      <c r="K26" s="28" t="str">
        <f t="shared" si="5"/>
        <v/>
      </c>
      <c r="L26" s="383"/>
      <c r="M26" s="383"/>
      <c r="N26" s="28">
        <f t="shared" si="2"/>
        <v>6.5694444444444458E-2</v>
      </c>
      <c r="O26" s="398">
        <v>70</v>
      </c>
      <c r="P26" s="148">
        <f t="shared" si="3"/>
        <v>3</v>
      </c>
      <c r="Q26" s="302" t="str">
        <f>IF('Car-Name'!A26="","",VLOOKUP(F26,'Car-Name'!$A$12:$B$44,2))</f>
        <v>Mike Cuffe</v>
      </c>
      <c r="R26" s="149">
        <f t="shared" si="4"/>
        <v>6.5694444444444458E-2</v>
      </c>
      <c r="S26" s="131">
        <f t="shared" si="6"/>
        <v>44.397463002114151</v>
      </c>
      <c r="T26" s="222">
        <f t="shared" si="0"/>
        <v>15</v>
      </c>
      <c r="U26" s="303">
        <f>IF(F26="",(""),((R26+(VLOOKUP(P26,'Leg-5'!$F$12:$U$44,16,FALSE)))))</f>
        <v>0.28127314814814741</v>
      </c>
      <c r="V26" s="8">
        <f>IF(F26="","",(O26+VLOOKUP('Leg-6'!F26,'Leg-5'!$F$12:$V$44,17,FALSE)))</f>
        <v>311</v>
      </c>
      <c r="W26" s="219">
        <f>IF(P26="","",((O26+(VLOOKUP('Leg-6'!P26,'Leg-5'!$F$12:$V$44,17,FALSE)))/(U26*24)))</f>
        <v>46.070282281293842</v>
      </c>
      <c r="X26" s="150">
        <f t="shared" si="1"/>
        <v>14</v>
      </c>
      <c r="Y26" s="417"/>
      <c r="Z26" s="417"/>
      <c r="AA26" s="417"/>
      <c r="AB26" s="417"/>
      <c r="AC26" s="417"/>
      <c r="AD26" s="417"/>
      <c r="AE26" s="417"/>
      <c r="AF26" s="417"/>
      <c r="AG26" s="417"/>
      <c r="AH26" s="417"/>
    </row>
    <row r="27" spans="1:34" s="6" customFormat="1" x14ac:dyDescent="0.3">
      <c r="A27" s="479">
        <v>9</v>
      </c>
      <c r="B27" s="256" t="str">
        <f>IF((A27=""),"",VLOOKUP(A27,'Car-Name'!$A$12:$B$44,2))</f>
        <v>Dan Brown</v>
      </c>
      <c r="C27" s="374">
        <v>3.0671296296296294E-2</v>
      </c>
      <c r="D27" s="256" t="str">
        <f>IF((A27=""),"",VLOOKUP(A27,'Car-Name'!$A$12:$C$44,3))</f>
        <v>319-240-4470</v>
      </c>
      <c r="E27" s="377"/>
      <c r="F27" s="380">
        <v>18</v>
      </c>
      <c r="G27" s="24" t="str">
        <f>IF((F27=""),"",(VLOOKUP(F27,'Car-Name'!$A$12:$B$44,2)))</f>
        <v>Bill Comer</v>
      </c>
      <c r="H27" s="383">
        <v>9.2800925925925926E-2</v>
      </c>
      <c r="I27" s="28">
        <f>IF((H27=""),"",(H27-(VLOOKUP(F27,'Leg-6'!$A$12:$C$44,3,FALSE))))</f>
        <v>6.9884259259259257E-2</v>
      </c>
      <c r="J27" s="396"/>
      <c r="K27" s="28" t="str">
        <f t="shared" si="5"/>
        <v/>
      </c>
      <c r="L27" s="383"/>
      <c r="M27" s="383"/>
      <c r="N27" s="28">
        <f t="shared" si="2"/>
        <v>6.9884259259259257E-2</v>
      </c>
      <c r="O27" s="398">
        <v>70</v>
      </c>
      <c r="P27" s="148">
        <f t="shared" si="3"/>
        <v>18</v>
      </c>
      <c r="Q27" s="302" t="str">
        <f>IF('Car-Name'!A27="","",VLOOKUP(F27,'Car-Name'!$A$12:$B$44,2))</f>
        <v>Bill Comer</v>
      </c>
      <c r="R27" s="149">
        <f t="shared" si="4"/>
        <v>6.9884259259259257E-2</v>
      </c>
      <c r="S27" s="131">
        <f t="shared" si="6"/>
        <v>41.73567406425969</v>
      </c>
      <c r="T27" s="222">
        <f t="shared" si="0"/>
        <v>16</v>
      </c>
      <c r="U27" s="303">
        <f>IF(F27="",(""),((R27+(VLOOKUP(P27,'Leg-5'!$F$12:$U$44,16,FALSE)))))</f>
        <v>0.30582175925925825</v>
      </c>
      <c r="V27" s="8">
        <f>IF(F27="","",(O27+VLOOKUP('Leg-6'!F27,'Leg-5'!$F$12:$V$44,17,FALSE)))</f>
        <v>311</v>
      </c>
      <c r="W27" s="219">
        <f>IF(P27="","",((O27+(VLOOKUP('Leg-6'!P27,'Leg-5'!$F$12:$V$44,17,FALSE)))/(U27*24)))</f>
        <v>42.372175755970318</v>
      </c>
      <c r="X27" s="150">
        <f t="shared" si="1"/>
        <v>18</v>
      </c>
      <c r="Y27" s="417"/>
      <c r="Z27" s="417"/>
      <c r="AA27" s="417"/>
      <c r="AB27" s="417"/>
      <c r="AC27" s="417"/>
      <c r="AD27" s="417"/>
      <c r="AE27" s="417"/>
      <c r="AF27" s="417"/>
      <c r="AG27" s="417"/>
      <c r="AH27" s="417"/>
    </row>
    <row r="28" spans="1:34" s="6" customFormat="1" x14ac:dyDescent="0.3">
      <c r="A28" s="479">
        <v>20</v>
      </c>
      <c r="B28" s="256" t="str">
        <f>IF((A28=""),"",VLOOKUP(A28,'Car-Name'!$A$12:$B$44,2))</f>
        <v>Tony Cerovski</v>
      </c>
      <c r="C28" s="374">
        <v>3.125E-2</v>
      </c>
      <c r="D28" s="256" t="str">
        <f>IF((A28=""),"",VLOOKUP(A28,'Car-Name'!$A$12:$C$44,3))</f>
        <v>406-461-1389</v>
      </c>
      <c r="E28" s="377"/>
      <c r="F28" s="380">
        <v>17</v>
      </c>
      <c r="G28" s="24" t="str">
        <f>IF((F28=""),"",(VLOOKUP(F28,'Car-Name'!$A$12:$B$44,2)))</f>
        <v>Mike Robison</v>
      </c>
      <c r="H28" s="383"/>
      <c r="I28" s="28" t="str">
        <f>IF((H28=""),"",(H28-(VLOOKUP(F28,'Leg-6'!$A$12:$C$44,3,FALSE))))</f>
        <v/>
      </c>
      <c r="J28" s="396" t="s">
        <v>351</v>
      </c>
      <c r="K28" s="28">
        <f t="shared" si="5"/>
        <v>6.9884259259259257E-2</v>
      </c>
      <c r="L28" s="383"/>
      <c r="M28" s="383"/>
      <c r="N28" s="28">
        <f t="shared" si="2"/>
        <v>6.9884259259259257E-2</v>
      </c>
      <c r="O28" s="399">
        <v>0</v>
      </c>
      <c r="P28" s="148">
        <f t="shared" si="3"/>
        <v>17</v>
      </c>
      <c r="Q28" s="302" t="str">
        <f>IF('Car-Name'!A28="","",VLOOKUP(F28,'Car-Name'!$A$12:$B$44,2))</f>
        <v>Mike Robison</v>
      </c>
      <c r="R28" s="149">
        <f t="shared" si="4"/>
        <v>6.9884259259259257E-2</v>
      </c>
      <c r="S28" s="131">
        <f t="shared" si="6"/>
        <v>0</v>
      </c>
      <c r="T28" s="222">
        <f t="shared" si="0"/>
        <v>16</v>
      </c>
      <c r="U28" s="303">
        <f>IF(F28="",(""),((R28+(VLOOKUP(P28,'Leg-5'!$F$12:$U$44,16,FALSE)))))</f>
        <v>0.3053240740740738</v>
      </c>
      <c r="V28" s="8">
        <f>IF(F28="","",(O28+VLOOKUP('Leg-6'!F28,'Leg-5'!$F$12:$V$44,17,FALSE)))</f>
        <v>241</v>
      </c>
      <c r="W28" s="219">
        <f>IF(P28="","",((O28+(VLOOKUP('Leg-6'!P28,'Leg-5'!$F$12:$V$44,17,FALSE)))/(U28*24)))</f>
        <v>32.88855193328282</v>
      </c>
      <c r="X28" s="150">
        <f t="shared" si="1"/>
        <v>17</v>
      </c>
      <c r="Y28" s="417"/>
      <c r="Z28" s="417"/>
      <c r="AA28" s="417"/>
      <c r="AB28" s="417"/>
      <c r="AC28" s="417"/>
      <c r="AD28" s="417"/>
      <c r="AE28" s="417"/>
      <c r="AF28" s="417"/>
      <c r="AG28" s="417"/>
      <c r="AH28" s="417"/>
    </row>
    <row r="29" spans="1:34" s="6" customFormat="1" x14ac:dyDescent="0.3">
      <c r="A29" s="479">
        <v>10</v>
      </c>
      <c r="B29" s="256" t="str">
        <f>IF((A29=""),"",VLOOKUP(A29,'Car-Name'!$A$12:$B$44,2))</f>
        <v>Bill Mullins</v>
      </c>
      <c r="C29" s="374">
        <v>3.1944444444444449E-2</v>
      </c>
      <c r="D29" s="256" t="str">
        <f>IF((A29=""),"",VLOOKUP(A29,'Car-Name'!$A$12:$C$44,3))</f>
        <v>509-325-1692</v>
      </c>
      <c r="E29" s="377"/>
      <c r="F29" s="380">
        <v>1</v>
      </c>
      <c r="G29" s="24" t="str">
        <f>IF((F29=""),"",(VLOOKUP(F29,'Car-Name'!$A$12:$B$44,2)))</f>
        <v>Brandon Langel</v>
      </c>
      <c r="H29" s="383"/>
      <c r="I29" s="28" t="str">
        <f>IF((H29=""),"",(H29-(VLOOKUP(F29,'Leg-6'!$A$12:$C$44,3,FALSE))))</f>
        <v/>
      </c>
      <c r="J29" s="396" t="s">
        <v>351</v>
      </c>
      <c r="K29" s="28">
        <f t="shared" si="5"/>
        <v>6.9884259259259257E-2</v>
      </c>
      <c r="L29" s="383"/>
      <c r="M29" s="383"/>
      <c r="N29" s="28">
        <f t="shared" si="2"/>
        <v>6.9884259259259257E-2</v>
      </c>
      <c r="O29" s="399">
        <v>0</v>
      </c>
      <c r="P29" s="148">
        <f t="shared" si="3"/>
        <v>1</v>
      </c>
      <c r="Q29" s="302" t="str">
        <f>IF('Car-Name'!A29="","",VLOOKUP(F29,'Car-Name'!$A$12:$B$44,2))</f>
        <v>Brandon Langel</v>
      </c>
      <c r="R29" s="149">
        <f t="shared" si="4"/>
        <v>6.9884259259259257E-2</v>
      </c>
      <c r="S29" s="131">
        <f t="shared" si="6"/>
        <v>0</v>
      </c>
      <c r="T29" s="222">
        <f t="shared" si="0"/>
        <v>16</v>
      </c>
      <c r="U29" s="303">
        <f>IF(F29="",(""),((R29+(VLOOKUP(P29,'Leg-5'!$F$12:$U$44,16,FALSE)))))</f>
        <v>0.28999999999999915</v>
      </c>
      <c r="V29" s="8">
        <f>IF(F29="","",(O29+VLOOKUP('Leg-6'!F29,'Leg-5'!$F$12:$V$44,17,FALSE)))</f>
        <v>174</v>
      </c>
      <c r="W29" s="219">
        <f>IF(P29="","",((O29+(VLOOKUP('Leg-6'!P29,'Leg-5'!$F$12:$V$44,17,FALSE)))/(U29*24)))</f>
        <v>25.000000000000075</v>
      </c>
      <c r="X29" s="150">
        <f t="shared" si="1"/>
        <v>16</v>
      </c>
      <c r="Y29" s="417"/>
      <c r="Z29" s="417"/>
      <c r="AA29" s="417"/>
      <c r="AB29" s="417"/>
      <c r="AC29" s="417"/>
      <c r="AD29" s="417"/>
      <c r="AE29" s="417"/>
      <c r="AF29" s="417"/>
      <c r="AG29" s="417"/>
      <c r="AH29" s="417"/>
    </row>
    <row r="30" spans="1:34" s="6" customFormat="1" x14ac:dyDescent="0.3">
      <c r="A30" s="479">
        <v>16</v>
      </c>
      <c r="B30" s="256" t="str">
        <f>IF((A30=""),"",VLOOKUP(A30,'Car-Name'!$A$12:$B$44,2))</f>
        <v>Jillian Robison</v>
      </c>
      <c r="C30" s="374">
        <v>3.2638888888888891E-2</v>
      </c>
      <c r="D30" s="256" t="str">
        <f>IF((A30=""),"",VLOOKUP(A30,'Car-Name'!$A$12:$C$44,3))</f>
        <v>509-701-0983</v>
      </c>
      <c r="E30" s="377"/>
      <c r="F30" s="380">
        <v>7</v>
      </c>
      <c r="G30" s="24" t="str">
        <f>IF((F30=""),"",(VLOOKUP(F30,'Car-Name'!$A$12:$B$44,2)))</f>
        <v>Myron Richardson</v>
      </c>
      <c r="H30" s="383"/>
      <c r="I30" s="28" t="str">
        <f>IF((H30=""),"",(H30-(VLOOKUP(F30,'Leg-6'!$A$12:$C$44,3,FALSE))))</f>
        <v/>
      </c>
      <c r="J30" s="396" t="s">
        <v>351</v>
      </c>
      <c r="K30" s="28">
        <f t="shared" si="5"/>
        <v>6.9884259259259257E-2</v>
      </c>
      <c r="L30" s="383"/>
      <c r="M30" s="383"/>
      <c r="N30" s="28">
        <f t="shared" si="2"/>
        <v>6.9884259259259257E-2</v>
      </c>
      <c r="O30" s="399">
        <v>0</v>
      </c>
      <c r="P30" s="148">
        <f t="shared" si="3"/>
        <v>7</v>
      </c>
      <c r="Q30" s="302" t="str">
        <f>IF('Car-Name'!A30="","",VLOOKUP(F30,'Car-Name'!$A$12:$B$44,2))</f>
        <v>Myron Richardson</v>
      </c>
      <c r="R30" s="149">
        <f t="shared" si="4"/>
        <v>6.9884259259259257E-2</v>
      </c>
      <c r="S30" s="131">
        <f t="shared" si="6"/>
        <v>0</v>
      </c>
      <c r="T30" s="222">
        <f t="shared" si="0"/>
        <v>16</v>
      </c>
      <c r="U30" s="303">
        <f>IF(F30="",(""),((R30+(VLOOKUP(P30,'Leg-5'!$F$12:$U$44,16,FALSE)))))</f>
        <v>0.31013888888888808</v>
      </c>
      <c r="V30" s="8">
        <f>IF(F30="","",(O30+VLOOKUP('Leg-6'!F30,'Leg-5'!$F$12:$V$44,17,FALSE)))</f>
        <v>74</v>
      </c>
      <c r="W30" s="219">
        <f>IF(P30="","",((O30+(VLOOKUP('Leg-6'!P30,'Leg-5'!$F$12:$V$44,17,FALSE)))/(U30*24)))</f>
        <v>9.9417823555754854</v>
      </c>
      <c r="X30" s="150">
        <f t="shared" si="1"/>
        <v>19</v>
      </c>
      <c r="Y30" s="417"/>
      <c r="Z30" s="417"/>
      <c r="AA30" s="417"/>
      <c r="AB30" s="417"/>
      <c r="AC30" s="417"/>
      <c r="AD30" s="417"/>
      <c r="AE30" s="417"/>
      <c r="AF30" s="417"/>
      <c r="AG30" s="417"/>
      <c r="AH30" s="417"/>
    </row>
    <row r="31" spans="1:34" s="6" customFormat="1" x14ac:dyDescent="0.3">
      <c r="A31" s="479">
        <v>4</v>
      </c>
      <c r="B31" s="256" t="str">
        <f>IF((A31=""),"",VLOOKUP(A31,'Car-Name'!$A$12:$B$44,2))</f>
        <v>Tom Carnegie</v>
      </c>
      <c r="C31" s="374">
        <v>3.3333333333333333E-2</v>
      </c>
      <c r="D31" s="256" t="str">
        <f>IF((A31=""),"",VLOOKUP(A31,'Car-Name'!$A$12:$C$44,3))</f>
        <v>509-590-3978</v>
      </c>
      <c r="E31" s="377"/>
      <c r="F31" s="380">
        <v>14</v>
      </c>
      <c r="G31" s="24" t="str">
        <f>IF((F31=""),"",(VLOOKUP(F31,'Car-Name'!$A$12:$B$44,2)))</f>
        <v>Nan Robison</v>
      </c>
      <c r="H31" s="383"/>
      <c r="I31" s="28" t="str">
        <f>IF((H31=""),"",(H31-(VLOOKUP(F31,'Leg-6'!$A$12:$C$44,3,FALSE))))</f>
        <v/>
      </c>
      <c r="J31" s="396" t="s">
        <v>351</v>
      </c>
      <c r="K31" s="28">
        <f t="shared" si="5"/>
        <v>6.9884259259259257E-2</v>
      </c>
      <c r="L31" s="383"/>
      <c r="M31" s="383"/>
      <c r="N31" s="28">
        <f t="shared" si="2"/>
        <v>6.9884259259259257E-2</v>
      </c>
      <c r="O31" s="399">
        <v>0</v>
      </c>
      <c r="P31" s="148">
        <f t="shared" si="3"/>
        <v>14</v>
      </c>
      <c r="Q31" s="302" t="str">
        <f>IF('Car-Name'!A31="","",VLOOKUP(F31,'Car-Name'!$A$12:$B$44,2))</f>
        <v>Nan Robison</v>
      </c>
      <c r="R31" s="149">
        <f t="shared" si="4"/>
        <v>6.9884259259259257E-2</v>
      </c>
      <c r="S31" s="131">
        <f t="shared" si="6"/>
        <v>0</v>
      </c>
      <c r="T31" s="222">
        <f t="shared" si="0"/>
        <v>16</v>
      </c>
      <c r="U31" s="303">
        <f>IF(F31="",(""),((R31+(VLOOKUP(P31,'Leg-5'!$F$12:$U$44,16,FALSE)))))</f>
        <v>0.31013888888888808</v>
      </c>
      <c r="V31" s="8">
        <f>IF(F31="","",(O31+VLOOKUP('Leg-6'!F31,'Leg-5'!$F$12:$V$44,17,FALSE)))</f>
        <v>6</v>
      </c>
      <c r="W31" s="219">
        <f>IF(P31="","",((O31+(VLOOKUP('Leg-6'!P31,'Leg-5'!$F$12:$V$44,17,FALSE)))/(U31*24)))</f>
        <v>0.8060904612628772</v>
      </c>
      <c r="X31" s="150">
        <f t="shared" si="1"/>
        <v>19</v>
      </c>
      <c r="Y31" s="417"/>
      <c r="Z31" s="417"/>
      <c r="AA31" s="417"/>
      <c r="AB31" s="417"/>
      <c r="AC31" s="417"/>
      <c r="AD31" s="417"/>
      <c r="AE31" s="417"/>
      <c r="AF31" s="417"/>
      <c r="AG31" s="417"/>
      <c r="AH31" s="417"/>
    </row>
    <row r="32" spans="1:34" s="6" customFormat="1" x14ac:dyDescent="0.3">
      <c r="A32" s="257" t="str">
        <f>IF(('Leg-5'!F32=""),"",('Leg-5'!F32))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IF((H32=""),"",(H32-(VLOOKUP(F32,'Leg-6'!$A$12:$C$44,3,FALSE))))</f>
        <v/>
      </c>
      <c r="J32" s="396"/>
      <c r="K32" s="28" t="str">
        <f t="shared" si="5"/>
        <v/>
      </c>
      <c r="L32" s="383"/>
      <c r="M32" s="383"/>
      <c r="N32" s="28" t="str">
        <f t="shared" si="2"/>
        <v/>
      </c>
      <c r="O32" s="399"/>
      <c r="P32" s="148" t="str">
        <f t="shared" si="3"/>
        <v/>
      </c>
      <c r="Q32" s="302" t="e">
        <f>IF('Car-Name'!A32="","",VLOOKUP(F32,'Car-Name'!$A$12:$B$44,2))</f>
        <v>#N/A</v>
      </c>
      <c r="R32" s="149" t="str">
        <f t="shared" si="4"/>
        <v/>
      </c>
      <c r="S32" s="131" t="str">
        <f t="shared" si="6"/>
        <v/>
      </c>
      <c r="T32" s="222" t="str">
        <f t="shared" si="0"/>
        <v/>
      </c>
      <c r="U32" s="303" t="str">
        <f>IF(F32="",(""),((R32+(VLOOKUP(P32,'Leg-5'!$F$12:$U$44,16,FALSE)))))</f>
        <v/>
      </c>
      <c r="V32" s="8" t="str">
        <f>IF(F32="","",(O32+VLOOKUP('Leg-6'!F32,'Leg-5'!$F$12:$V$44,17,FALSE)))</f>
        <v/>
      </c>
      <c r="W32" s="219" t="str">
        <f>IF(P32="","",((O32+(VLOOKUP('Leg-6'!P32,'Leg-5'!$F$12:$V$44,17,FALSE)))/(U32*24)))</f>
        <v/>
      </c>
      <c r="X32" s="150" t="str">
        <f t="shared" si="1"/>
        <v/>
      </c>
      <c r="Y32" s="417"/>
      <c r="Z32" s="417"/>
      <c r="AA32" s="417"/>
      <c r="AB32" s="417"/>
      <c r="AC32" s="417"/>
      <c r="AD32" s="417"/>
      <c r="AE32" s="417"/>
      <c r="AF32" s="417"/>
      <c r="AG32" s="417"/>
      <c r="AH32" s="417"/>
    </row>
    <row r="33" spans="1:34" s="6" customFormat="1" x14ac:dyDescent="0.3">
      <c r="A33" s="257" t="str">
        <f>IF(('Leg-5'!F33=""),"",('Leg-5'!F33))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IF((H33=""),"",(H33-(VLOOKUP(F33,'Leg-6'!$A$12:$C$44,3,FALSE))))</f>
        <v/>
      </c>
      <c r="J33" s="396"/>
      <c r="K33" s="28" t="str">
        <f t="shared" si="5"/>
        <v/>
      </c>
      <c r="L33" s="383"/>
      <c r="M33" s="383"/>
      <c r="N33" s="28" t="str">
        <f t="shared" si="2"/>
        <v/>
      </c>
      <c r="O33" s="399"/>
      <c r="P33" s="148" t="str">
        <f t="shared" si="3"/>
        <v/>
      </c>
      <c r="Q33" s="302" t="e">
        <f>IF('Car-Name'!A33="","",VLOOKUP(F33,'Car-Name'!$A$12:$B$44,2))</f>
        <v>#N/A</v>
      </c>
      <c r="R33" s="149" t="str">
        <f t="shared" si="4"/>
        <v/>
      </c>
      <c r="S33" s="131" t="str">
        <f t="shared" si="6"/>
        <v/>
      </c>
      <c r="T33" s="222" t="str">
        <f t="shared" si="0"/>
        <v/>
      </c>
      <c r="U33" s="303" t="str">
        <f>IF(F33="",(""),((R33+(VLOOKUP(P33,'Leg-5'!$F$12:$U$44,16,FALSE)))))</f>
        <v/>
      </c>
      <c r="V33" s="8" t="str">
        <f>IF(F33="","",(O33+VLOOKUP('Leg-6'!F33,'Leg-5'!$F$12:$V$44,17,FALSE)))</f>
        <v/>
      </c>
      <c r="W33" s="219" t="str">
        <f>IF(P33="","",((O33+(VLOOKUP('Leg-6'!P33,'Leg-5'!$F$12:$V$44,17,FALSE)))/(U33*24)))</f>
        <v/>
      </c>
      <c r="X33" s="150" t="str">
        <f t="shared" si="1"/>
        <v/>
      </c>
      <c r="Y33" s="417"/>
      <c r="Z33" s="417"/>
      <c r="AA33" s="417"/>
      <c r="AB33" s="417"/>
      <c r="AC33" s="417"/>
      <c r="AD33" s="417"/>
      <c r="AE33" s="417"/>
      <c r="AF33" s="417"/>
      <c r="AG33" s="417"/>
      <c r="AH33" s="417"/>
    </row>
    <row r="34" spans="1:34" s="6" customFormat="1" x14ac:dyDescent="0.3">
      <c r="A34" s="257" t="str">
        <f>IF(('Leg-5'!F34=""),"",('Leg-5'!F34))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IF((H34=""),"",(H34-(VLOOKUP(F34,'Leg-6'!$A$12:$C$44,3,FALSE))))</f>
        <v/>
      </c>
      <c r="J34" s="396"/>
      <c r="K34" s="28" t="str">
        <f t="shared" si="5"/>
        <v/>
      </c>
      <c r="L34" s="383"/>
      <c r="M34" s="383"/>
      <c r="N34" s="28" t="str">
        <f t="shared" si="2"/>
        <v/>
      </c>
      <c r="O34" s="399"/>
      <c r="P34" s="148" t="str">
        <f t="shared" si="3"/>
        <v/>
      </c>
      <c r="Q34" s="302" t="e">
        <f>IF('Car-Name'!A34="","",VLOOKUP(F34,'Car-Name'!$A$12:$B$44,2))</f>
        <v>#N/A</v>
      </c>
      <c r="R34" s="149" t="str">
        <f t="shared" si="4"/>
        <v/>
      </c>
      <c r="S34" s="131" t="str">
        <f t="shared" si="6"/>
        <v/>
      </c>
      <c r="T34" s="222" t="str">
        <f t="shared" si="0"/>
        <v/>
      </c>
      <c r="U34" s="303" t="str">
        <f>IF(F34="",(""),((R34+(VLOOKUP(P34,'Leg-5'!$F$12:$U$44,16,FALSE)))))</f>
        <v/>
      </c>
      <c r="V34" s="8" t="str">
        <f>IF(F34="","",(O34+VLOOKUP('Leg-6'!F34,'Leg-5'!$F$12:$V$44,17,FALSE)))</f>
        <v/>
      </c>
      <c r="W34" s="219" t="str">
        <f>IF(P34="","",((O34+(VLOOKUP('Leg-6'!P34,'Leg-5'!$F$12:$V$44,17,FALSE)))/(U34*24)))</f>
        <v/>
      </c>
      <c r="X34" s="150" t="str">
        <f t="shared" si="1"/>
        <v/>
      </c>
      <c r="Y34" s="417"/>
      <c r="Z34" s="417"/>
      <c r="AA34" s="417"/>
      <c r="AB34" s="417"/>
      <c r="AC34" s="417"/>
      <c r="AD34" s="417"/>
      <c r="AE34" s="417"/>
      <c r="AF34" s="417"/>
      <c r="AG34" s="417"/>
      <c r="AH34" s="417"/>
    </row>
    <row r="35" spans="1:34" s="6" customFormat="1" x14ac:dyDescent="0.3">
      <c r="A35" s="257" t="str">
        <f>IF(('Leg-5'!F35=""),"",('Leg-5'!F35))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IF((H35=""),"",(H35-(VLOOKUP(F35,'Leg-6'!$A$12:$C$44,3,FALSE))))</f>
        <v/>
      </c>
      <c r="J35" s="396"/>
      <c r="K35" s="28" t="str">
        <f t="shared" si="5"/>
        <v/>
      </c>
      <c r="L35" s="383"/>
      <c r="M35" s="383"/>
      <c r="N35" s="28" t="str">
        <f t="shared" si="2"/>
        <v/>
      </c>
      <c r="O35" s="399"/>
      <c r="P35" s="148" t="str">
        <f t="shared" si="3"/>
        <v/>
      </c>
      <c r="Q35" s="302" t="str">
        <f>IF('Car-Name'!A35="","",VLOOKUP(F35,'Car-Name'!$A$12:$B$44,2))</f>
        <v/>
      </c>
      <c r="R35" s="149" t="str">
        <f t="shared" si="4"/>
        <v/>
      </c>
      <c r="S35" s="131" t="str">
        <f t="shared" si="6"/>
        <v/>
      </c>
      <c r="T35" s="222" t="str">
        <f t="shared" si="0"/>
        <v/>
      </c>
      <c r="U35" s="303" t="str">
        <f>IF(F35="",(""),((R35+(VLOOKUP(P35,'Leg-5'!$F$12:$U$44,16,FALSE)))))</f>
        <v/>
      </c>
      <c r="V35" s="8" t="str">
        <f>IF(F35="","",(O35+VLOOKUP('Leg-6'!F35,'Leg-5'!$F$12:$V$44,17,FALSE)))</f>
        <v/>
      </c>
      <c r="W35" s="219" t="str">
        <f>IF(P35="","",((O35+(VLOOKUP('Leg-6'!P35,'Leg-5'!$F$12:$V$44,17,FALSE)))/(U35*24)))</f>
        <v/>
      </c>
      <c r="X35" s="150" t="str">
        <f t="shared" si="1"/>
        <v/>
      </c>
    </row>
    <row r="36" spans="1:34" s="6" customFormat="1" x14ac:dyDescent="0.3">
      <c r="A36" s="257" t="str">
        <f>IF(('Leg-5'!F36=""),"",('Leg-5'!F36))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IF((H36=""),"",(H36-(VLOOKUP(F36,'Leg-6'!$A$12:$C$44,3,FALSE))))</f>
        <v/>
      </c>
      <c r="J36" s="396"/>
      <c r="K36" s="28" t="str">
        <f t="shared" si="5"/>
        <v/>
      </c>
      <c r="L36" s="383"/>
      <c r="M36" s="383"/>
      <c r="N36" s="28" t="str">
        <f t="shared" si="2"/>
        <v/>
      </c>
      <c r="O36" s="399"/>
      <c r="P36" s="148" t="str">
        <f t="shared" si="3"/>
        <v/>
      </c>
      <c r="Q36" s="302" t="str">
        <f>IF('Car-Name'!A36="","",VLOOKUP(F36,'Car-Name'!$A$12:$B$44,2))</f>
        <v/>
      </c>
      <c r="R36" s="149" t="str">
        <f t="shared" si="4"/>
        <v/>
      </c>
      <c r="S36" s="131" t="str">
        <f t="shared" si="6"/>
        <v/>
      </c>
      <c r="T36" s="222" t="str">
        <f t="shared" si="0"/>
        <v/>
      </c>
      <c r="U36" s="303" t="str">
        <f>IF(F36="",(""),((R36+(VLOOKUP(P36,'Leg-5'!$F$12:$U$44,16,FALSE)))))</f>
        <v/>
      </c>
      <c r="V36" s="8" t="str">
        <f>IF(F36="","",(O36+VLOOKUP('Leg-6'!F36,'Leg-5'!$F$12:$V$44,17,FALSE)))</f>
        <v/>
      </c>
      <c r="W36" s="219" t="str">
        <f>IF(P36="","",((O36+(VLOOKUP('Leg-6'!P36,'Leg-5'!$F$12:$V$44,17,FALSE)))/(U36*24)))</f>
        <v/>
      </c>
      <c r="X36" s="150" t="str">
        <f t="shared" si="1"/>
        <v/>
      </c>
    </row>
    <row r="37" spans="1:34" s="6" customFormat="1" x14ac:dyDescent="0.3">
      <c r="A37" s="257" t="str">
        <f>IF(('Leg-5'!F37=""),"",('Leg-5'!F37))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IF((H37=""),"",(H37-(VLOOKUP(F37,'Leg-6'!$A$12:$C$44,3,FALSE))))</f>
        <v/>
      </c>
      <c r="J37" s="396"/>
      <c r="K37" s="28" t="str">
        <f t="shared" si="5"/>
        <v/>
      </c>
      <c r="L37" s="383"/>
      <c r="M37" s="383"/>
      <c r="N37" s="28" t="str">
        <f t="shared" si="2"/>
        <v/>
      </c>
      <c r="O37" s="399"/>
      <c r="P37" s="148" t="str">
        <f t="shared" si="3"/>
        <v/>
      </c>
      <c r="Q37" s="302" t="str">
        <f>IF('Car-Name'!A37="","",VLOOKUP(F37,'Car-Name'!$A$12:$B$44,2))</f>
        <v/>
      </c>
      <c r="R37" s="149" t="str">
        <f t="shared" si="4"/>
        <v/>
      </c>
      <c r="S37" s="131" t="str">
        <f t="shared" si="6"/>
        <v/>
      </c>
      <c r="T37" s="222" t="str">
        <f t="shared" si="0"/>
        <v/>
      </c>
      <c r="U37" s="303" t="str">
        <f>IF(F37="",(""),((R37+(VLOOKUP(P37,'Leg-5'!$F$12:$U$44,16,FALSE)))))</f>
        <v/>
      </c>
      <c r="V37" s="8" t="str">
        <f>IF(F37="","",(O37+VLOOKUP('Leg-6'!F37,'Leg-5'!$F$12:$V$44,17,FALSE)))</f>
        <v/>
      </c>
      <c r="W37" s="219" t="str">
        <f>IF(P37="","",((O37+(VLOOKUP('Leg-6'!P37,'Leg-5'!$F$12:$V$44,17,FALSE)))/(U37*24)))</f>
        <v/>
      </c>
      <c r="X37" s="150" t="str">
        <f t="shared" si="1"/>
        <v/>
      </c>
    </row>
    <row r="38" spans="1:34" s="6" customFormat="1" x14ac:dyDescent="0.3">
      <c r="A38" s="257" t="str">
        <f>IF(('Leg-5'!F38=""),"",('Leg-5'!F38))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IF((H38=""),"",(H38-(VLOOKUP(F38,'Leg-6'!$A$12:$C$44,3,FALSE))))</f>
        <v/>
      </c>
      <c r="J38" s="396"/>
      <c r="K38" s="28" t="str">
        <f t="shared" si="5"/>
        <v/>
      </c>
      <c r="L38" s="383"/>
      <c r="M38" s="383"/>
      <c r="N38" s="28" t="str">
        <f t="shared" si="2"/>
        <v/>
      </c>
      <c r="O38" s="399"/>
      <c r="P38" s="148" t="str">
        <f t="shared" si="3"/>
        <v/>
      </c>
      <c r="Q38" s="302" t="str">
        <f>IF('Car-Name'!A38="","",VLOOKUP(F38,'Car-Name'!$A$12:$B$44,2))</f>
        <v/>
      </c>
      <c r="R38" s="149" t="str">
        <f t="shared" si="4"/>
        <v/>
      </c>
      <c r="S38" s="131" t="str">
        <f t="shared" si="6"/>
        <v/>
      </c>
      <c r="T38" s="222" t="str">
        <f t="shared" si="0"/>
        <v/>
      </c>
      <c r="U38" s="303" t="str">
        <f>IF(F38="",(""),((R38+(VLOOKUP(P38,'Leg-5'!$F$12:$U$44,16,FALSE)))))</f>
        <v/>
      </c>
      <c r="V38" s="8" t="str">
        <f>IF(F38="","",(O38+VLOOKUP('Leg-6'!F38,'Leg-5'!$F$12:$V$44,17,FALSE)))</f>
        <v/>
      </c>
      <c r="W38" s="219" t="str">
        <f>IF(P38="","",((O38+(VLOOKUP('Leg-6'!P38,'Leg-5'!$F$12:$V$44,17,FALSE)))/(U38*24)))</f>
        <v/>
      </c>
      <c r="X38" s="150" t="str">
        <f t="shared" si="1"/>
        <v/>
      </c>
    </row>
    <row r="39" spans="1:34" s="6" customFormat="1" x14ac:dyDescent="0.3">
      <c r="A39" s="257" t="str">
        <f>IF(('Leg-5'!F39=""),"",('Leg-5'!F39))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IF((H39=""),"",(H39-(VLOOKUP(F39,'Leg-6'!$A$12:$C$44,3,FALSE))))</f>
        <v/>
      </c>
      <c r="J39" s="396"/>
      <c r="K39" s="28" t="str">
        <f t="shared" si="5"/>
        <v/>
      </c>
      <c r="L39" s="383"/>
      <c r="M39" s="383"/>
      <c r="N39" s="28" t="str">
        <f t="shared" si="2"/>
        <v/>
      </c>
      <c r="O39" s="399"/>
      <c r="P39" s="148" t="str">
        <f t="shared" si="3"/>
        <v/>
      </c>
      <c r="Q39" s="302" t="str">
        <f>IF('Car-Name'!A39="","",VLOOKUP(F39,'Car-Name'!$A$12:$B$44,2))</f>
        <v/>
      </c>
      <c r="R39" s="149" t="str">
        <f t="shared" si="4"/>
        <v/>
      </c>
      <c r="S39" s="131" t="str">
        <f t="shared" si="6"/>
        <v/>
      </c>
      <c r="T39" s="222" t="str">
        <f t="shared" si="0"/>
        <v/>
      </c>
      <c r="U39" s="303" t="str">
        <f>IF(F39="",(""),((R39+(VLOOKUP(P39,'Leg-5'!$F$12:$U$44,16,FALSE)))))</f>
        <v/>
      </c>
      <c r="V39" s="8" t="str">
        <f>IF(F39="","",(O39+VLOOKUP('Leg-6'!F39,'Leg-5'!$F$12:$V$44,17,FALSE)))</f>
        <v/>
      </c>
      <c r="W39" s="219" t="str">
        <f>IF(P39="","",((O39+(VLOOKUP('Leg-6'!P39,'Leg-5'!$F$12:$V$44,17,FALSE)))/(U39*24)))</f>
        <v/>
      </c>
      <c r="X39" s="150" t="str">
        <f t="shared" si="1"/>
        <v/>
      </c>
    </row>
    <row r="40" spans="1:34" s="6" customFormat="1" x14ac:dyDescent="0.3">
      <c r="A40" s="257" t="str">
        <f>IF(('Leg-5'!F40=""),"",('Leg-5'!F40))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IF((H40=""),"",(H40-(VLOOKUP(F40,'Leg-6'!$A$12:$C$44,3,FALSE))))</f>
        <v/>
      </c>
      <c r="J40" s="396"/>
      <c r="K40" s="28" t="str">
        <f t="shared" si="5"/>
        <v/>
      </c>
      <c r="L40" s="383"/>
      <c r="M40" s="383"/>
      <c r="N40" s="28" t="str">
        <f t="shared" si="2"/>
        <v/>
      </c>
      <c r="O40" s="399"/>
      <c r="P40" s="148" t="str">
        <f t="shared" si="3"/>
        <v/>
      </c>
      <c r="Q40" s="302" t="str">
        <f>IF('Car-Name'!A40="","",VLOOKUP(F40,'Car-Name'!$A$12:$B$44,2))</f>
        <v/>
      </c>
      <c r="R40" s="149" t="str">
        <f t="shared" si="4"/>
        <v/>
      </c>
      <c r="S40" s="131" t="str">
        <f t="shared" si="6"/>
        <v/>
      </c>
      <c r="T40" s="222" t="str">
        <f t="shared" si="0"/>
        <v/>
      </c>
      <c r="U40" s="303" t="str">
        <f>IF(F40="",(""),((R40+(VLOOKUP(P40,'Leg-5'!$F$12:$U$44,16,FALSE)))))</f>
        <v/>
      </c>
      <c r="V40" s="8" t="str">
        <f>IF(F40="","",(O40+VLOOKUP('Leg-6'!F40,'Leg-5'!$F$12:$V$44,17,FALSE)))</f>
        <v/>
      </c>
      <c r="W40" s="219" t="str">
        <f>IF(P40="","",((O40+(VLOOKUP('Leg-6'!P40,'Leg-5'!$F$12:$V$44,17,FALSE)))/(U40*24)))</f>
        <v/>
      </c>
      <c r="X40" s="150" t="str">
        <f t="shared" si="1"/>
        <v/>
      </c>
    </row>
    <row r="41" spans="1:34" s="6" customFormat="1" x14ac:dyDescent="0.3">
      <c r="A41" s="257" t="str">
        <f>IF(('Leg-5'!F41=""),"",('Leg-5'!F41))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IF((H41=""),"",(H41-(VLOOKUP(F41,'Leg-6'!$A$12:$C$44,3,FALSE))))</f>
        <v/>
      </c>
      <c r="J41" s="396"/>
      <c r="K41" s="28" t="str">
        <f t="shared" si="5"/>
        <v/>
      </c>
      <c r="L41" s="383"/>
      <c r="M41" s="383"/>
      <c r="N41" s="28" t="str">
        <f t="shared" si="2"/>
        <v/>
      </c>
      <c r="O41" s="399"/>
      <c r="P41" s="148" t="str">
        <f t="shared" si="3"/>
        <v/>
      </c>
      <c r="Q41" s="302" t="str">
        <f>IF('Car-Name'!A41="","",VLOOKUP(F41,'Car-Name'!$A$12:$B$44,2))</f>
        <v/>
      </c>
      <c r="R41" s="149" t="str">
        <f t="shared" si="4"/>
        <v/>
      </c>
      <c r="S41" s="131" t="str">
        <f t="shared" si="6"/>
        <v/>
      </c>
      <c r="T41" s="222" t="str">
        <f t="shared" si="0"/>
        <v/>
      </c>
      <c r="U41" s="303" t="str">
        <f>IF(F41="",(""),((R41+(VLOOKUP(P41,'Leg-5'!$F$12:$U$44,16,FALSE)))))</f>
        <v/>
      </c>
      <c r="V41" s="8" t="str">
        <f>IF(F41="","",(O41+VLOOKUP('Leg-6'!F41,'Leg-5'!$F$12:$V$44,17,FALSE)))</f>
        <v/>
      </c>
      <c r="W41" s="219" t="str">
        <f>IF(P41="","",((O41+(VLOOKUP('Leg-6'!P41,'Leg-5'!$F$12:$V$44,17,FALSE)))/(U41*24)))</f>
        <v/>
      </c>
      <c r="X41" s="150" t="str">
        <f t="shared" si="1"/>
        <v/>
      </c>
    </row>
    <row r="42" spans="1:34" s="6" customFormat="1" x14ac:dyDescent="0.3">
      <c r="A42" s="257" t="str">
        <f>IF(('Leg-5'!F42=""),"",('Leg-5'!F42))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IF((H42=""),"",(H42-(VLOOKUP(F42,'Leg-6'!$A$12:$C$44,3,FALSE))))</f>
        <v/>
      </c>
      <c r="J42" s="396"/>
      <c r="K42" s="28" t="str">
        <f t="shared" si="5"/>
        <v/>
      </c>
      <c r="L42" s="383"/>
      <c r="M42" s="383"/>
      <c r="N42" s="28" t="str">
        <f t="shared" si="2"/>
        <v/>
      </c>
      <c r="O42" s="399"/>
      <c r="P42" s="148" t="str">
        <f t="shared" si="3"/>
        <v/>
      </c>
      <c r="Q42" s="302" t="str">
        <f>IF('Car-Name'!A42="","",VLOOKUP(F42,'Car-Name'!$A$12:$B$44,2))</f>
        <v/>
      </c>
      <c r="R42" s="149" t="str">
        <f t="shared" si="4"/>
        <v/>
      </c>
      <c r="S42" s="131" t="str">
        <f t="shared" si="6"/>
        <v/>
      </c>
      <c r="T42" s="222" t="str">
        <f t="shared" si="0"/>
        <v/>
      </c>
      <c r="U42" s="303" t="str">
        <f>IF(F42="",(""),((R42+(VLOOKUP(P42,'Leg-5'!$F$12:$U$44,16,FALSE)))))</f>
        <v/>
      </c>
      <c r="V42" s="8" t="str">
        <f>IF(F42="","",(O42+VLOOKUP('Leg-6'!F42,'Leg-5'!$F$12:$V$44,17,FALSE)))</f>
        <v/>
      </c>
      <c r="W42" s="219" t="str">
        <f>IF(P42="","",((O42+(VLOOKUP('Leg-6'!P42,'Leg-5'!$F$12:$V$44,17,FALSE)))/(U42*24)))</f>
        <v/>
      </c>
      <c r="X42" s="150" t="str">
        <f t="shared" si="1"/>
        <v/>
      </c>
    </row>
    <row r="43" spans="1:34" s="6" customFormat="1" x14ac:dyDescent="0.3">
      <c r="A43" s="257" t="str">
        <f>IF(('Leg-5'!F43=""),"",('Leg-5'!F43))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IF((H43=""),"",(H43-(VLOOKUP(F43,'Leg-6'!$A$12:$C$44,3,FALSE))))</f>
        <v/>
      </c>
      <c r="J43" s="396"/>
      <c r="K43" s="28" t="str">
        <f t="shared" si="5"/>
        <v/>
      </c>
      <c r="L43" s="383"/>
      <c r="M43" s="383"/>
      <c r="N43" s="28" t="str">
        <f t="shared" si="2"/>
        <v/>
      </c>
      <c r="O43" s="399"/>
      <c r="P43" s="148" t="str">
        <f t="shared" si="3"/>
        <v/>
      </c>
      <c r="Q43" s="302" t="str">
        <f>IF('Car-Name'!A43="","",VLOOKUP(F43,'Car-Name'!$A$12:$B$44,2))</f>
        <v/>
      </c>
      <c r="R43" s="149" t="str">
        <f t="shared" si="4"/>
        <v/>
      </c>
      <c r="S43" s="131" t="str">
        <f t="shared" si="6"/>
        <v/>
      </c>
      <c r="T43" s="222" t="str">
        <f t="shared" si="0"/>
        <v/>
      </c>
      <c r="U43" s="303" t="str">
        <f>IF(F43="",(""),((R43+(VLOOKUP(P43,'Leg-5'!$F$12:$U$44,16,FALSE)))))</f>
        <v/>
      </c>
      <c r="V43" s="8" t="str">
        <f>IF(F43="","",(O43+VLOOKUP('Leg-6'!F43,'Leg-5'!$F$12:$V$44,17,FALSE)))</f>
        <v/>
      </c>
      <c r="W43" s="219" t="str">
        <f>IF(P43="","",((O43+(VLOOKUP('Leg-6'!P43,'Leg-5'!$F$12:$V$44,17,FALSE)))/(U43*24)))</f>
        <v/>
      </c>
      <c r="X43" s="150" t="str">
        <f>IF(W43="","",(RANK(U43,$U$12:$U$43,1)))</f>
        <v/>
      </c>
    </row>
    <row r="44" spans="1:34" s="6" customFormat="1" ht="15" thickBot="1" x14ac:dyDescent="0.35">
      <c r="A44" s="301" t="str">
        <f>IF(('Leg-5'!F44=""),"",('Leg-5'!F44))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IF((H44=""),"",(H44-(VLOOKUP(F44,'Leg-6'!$A$12:$C$44,3,FALSE))))</f>
        <v/>
      </c>
      <c r="J44" s="397"/>
      <c r="K44" s="29" t="str">
        <f t="shared" si="5"/>
        <v/>
      </c>
      <c r="L44" s="384"/>
      <c r="M44" s="384"/>
      <c r="N44" s="29" t="str">
        <f t="shared" si="2"/>
        <v/>
      </c>
      <c r="O44" s="400"/>
      <c r="P44" s="153" t="str">
        <f t="shared" si="3"/>
        <v/>
      </c>
      <c r="Q44" s="307" t="str">
        <f>IF('Car-Name'!A44="","",VLOOKUP(F44,'Car-Name'!$A$12:$B$44,2))</f>
        <v/>
      </c>
      <c r="R44" s="154" t="str">
        <f t="shared" si="4"/>
        <v/>
      </c>
      <c r="S44" s="136" t="str">
        <f t="shared" si="6"/>
        <v/>
      </c>
      <c r="T44" s="308" t="str">
        <f t="shared" si="0"/>
        <v/>
      </c>
      <c r="U44" s="309" t="str">
        <f>IF(F44="",(""),((R44+(VLOOKUP(P44,'Leg-5'!$F$12:$U$44,16,FALSE)))))</f>
        <v/>
      </c>
      <c r="V44" s="9" t="str">
        <f>IF(F44="","",(O44+VLOOKUP('Leg-6'!F44,'Leg-5'!$F$12:$V$44,17,FALSE)))</f>
        <v/>
      </c>
      <c r="W44" s="237" t="str">
        <f>IF(P44="","",((O44+(VLOOKUP('Leg-6'!P44,'Leg-5'!$F$12:$V$44,17,FALSE)))/(U44*24)))</f>
        <v/>
      </c>
      <c r="X44" s="155" t="str">
        <f>IF(W44="","",(RANK(U44,$U$12:$U$43,1)))</f>
        <v/>
      </c>
    </row>
  </sheetData>
  <sheetProtection algorithmName="SHA-512" hashValue="weDXDQ2M1lZOCZUtY816rlwTtLNj6CUuSzxoIojZQiNJiLuOypsgcXBOpDcEumuM86suaE2NVDFFa1IXr+H0Xw==" saltValue="qB0l0CKpvEPkBs9AvFuMKg==" spinCount="100000" sheet="1" objects="1" scenarios="1"/>
  <sortState xmlns:xlrd2="http://schemas.microsoft.com/office/spreadsheetml/2017/richdata2" ref="Y12:AG33">
    <sortCondition descending="1" ref="AD12:AD33"/>
  </sortState>
  <mergeCells count="15">
    <mergeCell ref="A1:E1"/>
    <mergeCell ref="L2:N2"/>
    <mergeCell ref="G3:J3"/>
    <mergeCell ref="H6:I6"/>
    <mergeCell ref="J6:K6"/>
    <mergeCell ref="L6:N6"/>
    <mergeCell ref="R3:T3"/>
    <mergeCell ref="U3:X3"/>
    <mergeCell ref="H5:I5"/>
    <mergeCell ref="J5:K5"/>
    <mergeCell ref="L5:N5"/>
    <mergeCell ref="U5:X5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25EA6D-F28C-4DE7-841B-07EBD0850F4E}">
  <dimension ref="A1:X44"/>
  <sheetViews>
    <sheetView topLeftCell="M11" workbookViewId="0">
      <selection activeCell="R20" sqref="R20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1.7773437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6.44140625" customWidth="1"/>
  </cols>
  <sheetData>
    <row r="1" spans="1:24" ht="18.600000000000001" thickBot="1" x14ac:dyDescent="0.4">
      <c r="A1" s="488" t="s">
        <v>174</v>
      </c>
      <c r="B1" s="489"/>
      <c r="C1" s="489"/>
      <c r="D1" s="489"/>
      <c r="E1" s="490"/>
      <c r="F1" s="258" t="s">
        <v>177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181</v>
      </c>
      <c r="R1" s="184"/>
      <c r="S1" s="185"/>
      <c r="T1" s="186"/>
      <c r="U1" s="187"/>
      <c r="V1" s="187"/>
      <c r="W1" s="186"/>
      <c r="X1" s="189"/>
    </row>
    <row r="2" spans="1:24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</row>
    <row r="3" spans="1:24" ht="18.600000000000001" thickBot="1" x14ac:dyDescent="0.4">
      <c r="A3" s="250" t="s">
        <v>175</v>
      </c>
      <c r="B3" s="251"/>
      <c r="C3" s="252"/>
      <c r="D3" s="253"/>
      <c r="E3" s="52" t="s">
        <v>42</v>
      </c>
      <c r="F3" s="66"/>
      <c r="G3" s="526" t="s">
        <v>178</v>
      </c>
      <c r="H3" s="527"/>
      <c r="I3" s="527"/>
      <c r="J3" s="528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183</v>
      </c>
      <c r="S3" s="529"/>
      <c r="T3" s="530"/>
      <c r="U3" s="529" t="s">
        <v>182</v>
      </c>
      <c r="V3" s="529"/>
      <c r="W3" s="529"/>
      <c r="X3" s="530"/>
    </row>
    <row r="4" spans="1:24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24" ht="18.600000000000001" thickBot="1" x14ac:dyDescent="0.4">
      <c r="A5" s="46"/>
      <c r="B5" s="274" t="s">
        <v>111</v>
      </c>
      <c r="C5" s="395" t="s">
        <v>360</v>
      </c>
      <c r="D5" s="373" t="s">
        <v>360</v>
      </c>
      <c r="E5" s="48" t="s">
        <v>201</v>
      </c>
      <c r="F5" s="66"/>
      <c r="G5" s="272" t="s">
        <v>107</v>
      </c>
      <c r="H5" s="505" t="s">
        <v>360</v>
      </c>
      <c r="I5" s="506"/>
      <c r="J5" s="505" t="s">
        <v>360</v>
      </c>
      <c r="K5" s="506"/>
      <c r="L5" s="532" t="s">
        <v>179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</row>
    <row r="6" spans="1:24" ht="18.600000000000001" thickBot="1" x14ac:dyDescent="0.4">
      <c r="A6" s="49"/>
      <c r="B6" s="275" t="s">
        <v>113</v>
      </c>
      <c r="C6" s="392">
        <v>78011</v>
      </c>
      <c r="D6" s="370">
        <v>78090</v>
      </c>
      <c r="E6" s="51">
        <f>(D6-C6)</f>
        <v>79</v>
      </c>
      <c r="F6" s="66"/>
      <c r="G6" s="273" t="s">
        <v>108</v>
      </c>
      <c r="H6" s="503">
        <v>78011</v>
      </c>
      <c r="I6" s="504"/>
      <c r="J6" s="503">
        <v>78090</v>
      </c>
      <c r="K6" s="504"/>
      <c r="L6" s="507">
        <f>(J6-H6)</f>
        <v>79</v>
      </c>
      <c r="M6" s="525"/>
      <c r="N6" s="509"/>
      <c r="O6" s="263"/>
      <c r="P6" s="205" t="s">
        <v>176</v>
      </c>
      <c r="Q6" s="205" t="s">
        <v>176</v>
      </c>
      <c r="R6" s="206" t="s">
        <v>176</v>
      </c>
      <c r="S6" s="120" t="s">
        <v>176</v>
      </c>
      <c r="T6" s="207" t="s">
        <v>176</v>
      </c>
      <c r="U6" s="208" t="s">
        <v>184</v>
      </c>
      <c r="V6" s="209" t="s">
        <v>184</v>
      </c>
      <c r="W6" s="289" t="s">
        <v>184</v>
      </c>
      <c r="X6" s="286" t="s">
        <v>184</v>
      </c>
    </row>
    <row r="7" spans="1:24" s="6" customFormat="1" x14ac:dyDescent="0.3">
      <c r="A7" s="52" t="s">
        <v>43</v>
      </c>
      <c r="B7" s="52"/>
      <c r="C7" s="53" t="s">
        <v>176</v>
      </c>
      <c r="D7" s="54"/>
      <c r="E7" s="53"/>
      <c r="F7" s="82" t="s">
        <v>51</v>
      </c>
      <c r="G7" s="83" t="s">
        <v>51</v>
      </c>
      <c r="H7" s="84" t="s">
        <v>176</v>
      </c>
      <c r="I7" s="83" t="s">
        <v>176</v>
      </c>
      <c r="J7" s="83" t="s">
        <v>176</v>
      </c>
      <c r="K7" s="84" t="s">
        <v>176</v>
      </c>
      <c r="L7" s="83" t="s">
        <v>176</v>
      </c>
      <c r="M7" s="83" t="s">
        <v>176</v>
      </c>
      <c r="N7" s="84" t="s">
        <v>180</v>
      </c>
      <c r="O7" s="264" t="s">
        <v>176</v>
      </c>
      <c r="P7" s="143" t="s">
        <v>51</v>
      </c>
      <c r="Q7" s="211" t="s">
        <v>51</v>
      </c>
      <c r="R7" s="212" t="s">
        <v>87</v>
      </c>
      <c r="S7" s="213" t="s">
        <v>14</v>
      </c>
      <c r="T7" s="285" t="s">
        <v>93</v>
      </c>
      <c r="U7" s="214" t="s">
        <v>92</v>
      </c>
      <c r="V7" s="215" t="s">
        <v>48</v>
      </c>
      <c r="W7" s="290" t="s">
        <v>14</v>
      </c>
      <c r="X7" s="285" t="s">
        <v>93</v>
      </c>
    </row>
    <row r="8" spans="1:24" s="6" customFormat="1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83" t="s">
        <v>319</v>
      </c>
      <c r="M8" s="83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291" t="s">
        <v>49</v>
      </c>
      <c r="X8" s="287" t="s">
        <v>4</v>
      </c>
    </row>
    <row r="9" spans="1:24" s="6" customFormat="1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IF(E2=('Leg-6'!E2),"",("Slow-Cars-Out-First"))</f>
        <v>Slow-Cars-Out-First</v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176</v>
      </c>
      <c r="U9" s="293" t="s">
        <v>10</v>
      </c>
      <c r="V9" s="228" t="s">
        <v>72</v>
      </c>
      <c r="W9" s="292" t="s">
        <v>198</v>
      </c>
      <c r="X9" s="288" t="s">
        <v>185</v>
      </c>
    </row>
    <row r="10" spans="1:24" s="6" customFormat="1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</row>
    <row r="11" spans="1:24" s="6" customFormat="1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63" t="s">
        <v>95</v>
      </c>
      <c r="G11" s="464" t="s">
        <v>96</v>
      </c>
      <c r="H11" s="465" t="s">
        <v>4</v>
      </c>
      <c r="I11" s="464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466" t="s">
        <v>4</v>
      </c>
      <c r="O11" s="467" t="s">
        <v>98</v>
      </c>
      <c r="P11" s="468" t="s">
        <v>95</v>
      </c>
      <c r="Q11" s="469" t="s">
        <v>96</v>
      </c>
      <c r="R11" s="470" t="s">
        <v>10</v>
      </c>
      <c r="S11" s="471" t="s">
        <v>41</v>
      </c>
      <c r="T11" s="458" t="s">
        <v>98</v>
      </c>
      <c r="U11" s="473" t="s">
        <v>10</v>
      </c>
      <c r="V11" s="474" t="s">
        <v>95</v>
      </c>
      <c r="W11" s="461" t="s">
        <v>41</v>
      </c>
      <c r="X11" s="462" t="s">
        <v>98</v>
      </c>
    </row>
    <row r="12" spans="1:24" s="6" customFormat="1" ht="15" thickBot="1" x14ac:dyDescent="0.35">
      <c r="A12" s="419">
        <f>IF(('Leg-6'!F12=""),"",('Leg-6'!F12))</f>
        <v>12</v>
      </c>
      <c r="B12" s="60" t="str">
        <f>IF((A12=""),"",VLOOKUP(A12,'Car-Name'!$A$12:$B$44,2))</f>
        <v>Sonny Bishop</v>
      </c>
      <c r="C12" s="371">
        <v>0.12013888888888889</v>
      </c>
      <c r="D12" s="60" t="str">
        <f>IF((A12=""),"",VLOOKUP(A12,'Car-Name'!$A$12:$C$44,3))</f>
        <v>714-305-6474</v>
      </c>
      <c r="E12" s="376"/>
      <c r="F12" s="379">
        <v>12</v>
      </c>
      <c r="G12" s="23" t="str">
        <f>IF((F12=""),"",(VLOOKUP(F12,'Car-Name'!$A$12:$B$44,2)))</f>
        <v>Sonny Bishop</v>
      </c>
      <c r="H12" s="382">
        <v>0.18435185185185185</v>
      </c>
      <c r="I12" s="26">
        <f>IF((H12=""),"",(H12-(VLOOKUP(F12,'Leg-7'!$A$12:$C$44,3,FALSE))))</f>
        <v>6.4212962962962958E-2</v>
      </c>
      <c r="J12" s="385"/>
      <c r="K12" s="26" t="str">
        <f>IF((J12="Slow"),(MAX($I$12:$I$44)),"")</f>
        <v/>
      </c>
      <c r="L12" s="382"/>
      <c r="M12" s="382"/>
      <c r="N12" s="27">
        <f>IF(G12="","",IF((J12="slow"),SUM(K12:M12),(SUM(I12,L12,M12))))</f>
        <v>6.4212962962962958E-2</v>
      </c>
      <c r="O12" s="398">
        <v>79</v>
      </c>
      <c r="P12" s="238">
        <f>IF(F12="","",F12)</f>
        <v>12</v>
      </c>
      <c r="Q12" s="304" t="str">
        <f>IF('Car-Name'!A12="","",VLOOKUP(F12,'Car-Name'!$A$12:$B$44,2))</f>
        <v>Sonny Bishop</v>
      </c>
      <c r="R12" s="305">
        <f>IF(N12="",(""),(N12))</f>
        <v>6.4212962962962958E-2</v>
      </c>
      <c r="S12" s="306">
        <f>IF(R12="",(""),(O12/(R12*24)))</f>
        <v>51.261715933669798</v>
      </c>
      <c r="T12" s="216">
        <f t="shared" ref="T12:T44" si="0">IF(R12="","",(RANK(R12,$R$12:$R$44,1)))</f>
        <v>8</v>
      </c>
      <c r="U12" s="315">
        <f>IF(F12="",(""),((R12+(VLOOKUP(P12,'Leg-6'!$F$12:$U$44,16,FALSE)))))</f>
        <v>0.33276620370370302</v>
      </c>
      <c r="V12" s="16">
        <f>IF(F12="","",(O12+VLOOKUP('Leg-7'!F12,'Leg-6'!$F$12:$V$44,17,FALSE)))</f>
        <v>390</v>
      </c>
      <c r="W12" s="240">
        <f>IF(P12="","",((O12+(VLOOKUP('Leg-7'!P12,'Leg-6'!$F$12:$V$44,17,FALSE)))/(U12*24)))</f>
        <v>48.833084066641263</v>
      </c>
      <c r="X12" s="241">
        <f>IF(W12="","",(RANK(U12,$U$12:$U$44,1)))</f>
        <v>12</v>
      </c>
    </row>
    <row r="13" spans="1:24" s="6" customFormat="1" ht="15" thickBot="1" x14ac:dyDescent="0.35">
      <c r="A13" s="419">
        <f>IF(('Leg-6'!F13=""),"",('Leg-6'!F13))</f>
        <v>13</v>
      </c>
      <c r="B13" s="256" t="str">
        <f>IF((A13=""),"",VLOOKUP(A13,'Car-Name'!$A$12:$B$44,2))</f>
        <v>Ralph Brevik</v>
      </c>
      <c r="C13" s="374">
        <v>0.12083333333333333</v>
      </c>
      <c r="D13" s="256" t="str">
        <f>IF((A13=""),"",VLOOKUP(A13,'Car-Name'!$A$12:$C$44,3))</f>
        <v>509-435-1895</v>
      </c>
      <c r="E13" s="377"/>
      <c r="F13" s="380">
        <v>15</v>
      </c>
      <c r="G13" s="24" t="str">
        <f>IF((F13=""),"",(VLOOKUP(F13,'Car-Name'!$A$12:$B$44,2)))</f>
        <v>Rick Bonebright</v>
      </c>
      <c r="H13" s="383">
        <v>0.1849537037037037</v>
      </c>
      <c r="I13" s="28">
        <f>IF((H13=""),"",(H13-(VLOOKUP(F13,'Leg-7'!$A$12:$C$44,3,FALSE))))</f>
        <v>6.2731481481481707E-2</v>
      </c>
      <c r="J13" s="396"/>
      <c r="K13" s="28" t="str">
        <f>IF((J13="Slow"),(MAX($I$12:$I$44)),"")</f>
        <v/>
      </c>
      <c r="L13" s="383"/>
      <c r="M13" s="383"/>
      <c r="N13" s="28">
        <f t="shared" ref="N13:N44" si="1">IF(G13="","",IF((J13="slow"),SUM(K13:M13),(SUM(I13,L13,M13))))</f>
        <v>6.2731481481481707E-2</v>
      </c>
      <c r="O13" s="398">
        <v>79</v>
      </c>
      <c r="P13" s="148">
        <f t="shared" ref="P13:P44" si="2">IF(F13="","",F13)</f>
        <v>15</v>
      </c>
      <c r="Q13" s="302" t="str">
        <f>IF('Car-Name'!A13="","",VLOOKUP(F13,'Car-Name'!$A$12:$B$44,2))</f>
        <v>Rick Bonebright</v>
      </c>
      <c r="R13" s="149">
        <f t="shared" ref="R13:R44" si="3">IF(N13="",(""),(N13))</f>
        <v>6.2731481481481707E-2</v>
      </c>
      <c r="S13" s="131">
        <f>IF(R13="",(""),(O13/(R13*24)))</f>
        <v>52.472324723247048</v>
      </c>
      <c r="T13" s="222">
        <f t="shared" si="0"/>
        <v>6</v>
      </c>
      <c r="U13" s="316">
        <f>IF(F13="",(""),((R13+(VLOOKUP(P13,'Leg-6'!$F$12:$U$44,16,FALSE)))))</f>
        <v>0.3161689814814812</v>
      </c>
      <c r="V13" s="8">
        <f>IF(F13="","",(O13+VLOOKUP('Leg-7'!F13,'Leg-6'!$F$12:$V$44,17,FALSE)))</f>
        <v>390</v>
      </c>
      <c r="W13" s="219">
        <f>IF(P13="","",((O13+(VLOOKUP('Leg-7'!P13,'Leg-6'!$F$12:$V$44,17,FALSE)))/(U13*24)))</f>
        <v>51.396566240802478</v>
      </c>
      <c r="X13" s="150">
        <f>IF(W13="","",(RANK(U13,$U$12:$U$44,1)))</f>
        <v>8</v>
      </c>
    </row>
    <row r="14" spans="1:24" s="6" customFormat="1" ht="15" thickBot="1" x14ac:dyDescent="0.35">
      <c r="A14" s="419">
        <f>IF(('Leg-6'!F14=""),"",('Leg-6'!F14))</f>
        <v>19</v>
      </c>
      <c r="B14" s="256" t="str">
        <f>IF((A14=""),"",VLOOKUP(A14,'Car-Name'!$A$12:$B$44,2))</f>
        <v>Rick Carnegie</v>
      </c>
      <c r="C14" s="371">
        <v>0.121527777777778</v>
      </c>
      <c r="D14" s="256" t="str">
        <f>IF((A14=""),"",VLOOKUP(A14,'Car-Name'!$A$12:$C$44,3))</f>
        <v>509-590-9224</v>
      </c>
      <c r="E14" s="377"/>
      <c r="F14" s="380">
        <v>5</v>
      </c>
      <c r="G14" s="24" t="str">
        <f>IF((F14=""),"",(VLOOKUP(F14,'Car-Name'!$A$12:$B$44,2)))</f>
        <v>Garrett Green</v>
      </c>
      <c r="H14" s="383">
        <v>0.18589120370370371</v>
      </c>
      <c r="I14" s="28">
        <f>IF((H14=""),"",(H14-(VLOOKUP(F14,'Leg-7'!$A$12:$C$44,3,FALSE))))</f>
        <v>6.2974537037036718E-2</v>
      </c>
      <c r="J14" s="396"/>
      <c r="K14" s="28" t="str">
        <f t="shared" ref="K14:K44" si="4">IF((J14="Slow"),(MAX($I$12:$I$44)),"")</f>
        <v/>
      </c>
      <c r="L14" s="383"/>
      <c r="M14" s="383"/>
      <c r="N14" s="28">
        <f t="shared" si="1"/>
        <v>6.2974537037036718E-2</v>
      </c>
      <c r="O14" s="398">
        <v>79</v>
      </c>
      <c r="P14" s="148">
        <f t="shared" si="2"/>
        <v>5</v>
      </c>
      <c r="Q14" s="302" t="str">
        <f>IF('Car-Name'!A14="","",VLOOKUP(F14,'Car-Name'!$A$12:$B$44,2))</f>
        <v>Garrett Green</v>
      </c>
      <c r="R14" s="149">
        <f t="shared" si="3"/>
        <v>6.2974537037036718E-2</v>
      </c>
      <c r="S14" s="131">
        <f t="shared" ref="S14:S44" si="5">IF(R14="",(""),(O14/(R14*24)))</f>
        <v>52.26980334497361</v>
      </c>
      <c r="T14" s="222">
        <f t="shared" si="0"/>
        <v>7</v>
      </c>
      <c r="U14" s="316">
        <f>IF(F14="",(""),((R14+(VLOOKUP(P14,'Leg-6'!$F$12:$U$44,16,FALSE)))))</f>
        <v>0.31094907407407318</v>
      </c>
      <c r="V14" s="8">
        <f>IF(F14="","",(O14+VLOOKUP('Leg-7'!F14,'Leg-6'!$F$12:$V$44,17,FALSE)))</f>
        <v>390</v>
      </c>
      <c r="W14" s="219">
        <f>IF(P14="","",((O14+(VLOOKUP('Leg-7'!P14,'Leg-6'!$F$12:$V$44,17,FALSE)))/(U14*24)))</f>
        <v>52.259361274473463</v>
      </c>
      <c r="X14" s="150">
        <f t="shared" ref="X14:X44" si="6">IF(W14="","",(RANK(U14,$U$12:$U$44,1)))</f>
        <v>7</v>
      </c>
    </row>
    <row r="15" spans="1:24" s="6" customFormat="1" ht="15" thickBot="1" x14ac:dyDescent="0.35">
      <c r="A15" s="419">
        <f>IF(('Leg-6'!F15=""),"",('Leg-6'!F15))</f>
        <v>15</v>
      </c>
      <c r="B15" s="256" t="str">
        <f>IF((A15=""),"",VLOOKUP(A15,'Car-Name'!$A$12:$B$44,2))</f>
        <v>Rick Bonebright</v>
      </c>
      <c r="C15" s="374">
        <v>0.122222222222222</v>
      </c>
      <c r="D15" s="256" t="str">
        <f>IF((A15=""),"",VLOOKUP(A15,'Car-Name'!$A$12:$C$44,3))</f>
        <v>406-240-9662</v>
      </c>
      <c r="E15" s="377"/>
      <c r="F15" s="380">
        <v>13</v>
      </c>
      <c r="G15" s="24" t="str">
        <f>IF((F15=""),"",(VLOOKUP(F15,'Car-Name'!$A$12:$B$44,2)))</f>
        <v>Ralph Brevik</v>
      </c>
      <c r="H15" s="383">
        <v>0.18708333333333335</v>
      </c>
      <c r="I15" s="28">
        <f>IF((H15=""),"",(H15-(VLOOKUP(F15,'Leg-7'!$A$12:$C$44,3,FALSE))))</f>
        <v>6.6250000000000017E-2</v>
      </c>
      <c r="J15" s="396"/>
      <c r="K15" s="28" t="str">
        <f t="shared" si="4"/>
        <v/>
      </c>
      <c r="L15" s="383"/>
      <c r="M15" s="383"/>
      <c r="N15" s="28">
        <f t="shared" si="1"/>
        <v>6.6250000000000017E-2</v>
      </c>
      <c r="O15" s="398">
        <v>79</v>
      </c>
      <c r="P15" s="148">
        <f t="shared" si="2"/>
        <v>13</v>
      </c>
      <c r="Q15" s="302" t="str">
        <f>IF('Car-Name'!A15="","",VLOOKUP(F15,'Car-Name'!$A$12:$B$44,2))</f>
        <v>Ralph Brevik</v>
      </c>
      <c r="R15" s="149">
        <f t="shared" si="3"/>
        <v>6.6250000000000017E-2</v>
      </c>
      <c r="S15" s="131">
        <f t="shared" si="5"/>
        <v>49.685534591194958</v>
      </c>
      <c r="T15" s="222">
        <f t="shared" si="0"/>
        <v>14</v>
      </c>
      <c r="U15" s="316">
        <f>IF(F15="",(""),((R15+(VLOOKUP(P15,'Leg-6'!$F$12:$U$44,16,FALSE)))))</f>
        <v>0.35045138888888849</v>
      </c>
      <c r="V15" s="8">
        <f>IF(F15="","",(O15+VLOOKUP('Leg-7'!F15,'Leg-6'!$F$12:$V$44,17,FALSE)))</f>
        <v>390</v>
      </c>
      <c r="W15" s="219">
        <f>IF(P15="","",((O15+(VLOOKUP('Leg-7'!P15,'Leg-6'!$F$12:$V$44,17,FALSE)))/(U15*24)))</f>
        <v>46.368770434954975</v>
      </c>
      <c r="X15" s="150">
        <f t="shared" si="6"/>
        <v>14</v>
      </c>
    </row>
    <row r="16" spans="1:24" s="6" customFormat="1" ht="15" thickBot="1" x14ac:dyDescent="0.35">
      <c r="A16" s="419">
        <f>IF(('Leg-6'!F16=""),"",('Leg-6'!F16))</f>
        <v>5</v>
      </c>
      <c r="B16" s="256" t="str">
        <f>IF((A16=""),"",VLOOKUP(A16,'Car-Name'!$A$12:$B$44,2))</f>
        <v>Garrett Green</v>
      </c>
      <c r="C16" s="371">
        <v>0.12291666666666699</v>
      </c>
      <c r="D16" s="256" t="str">
        <f>IF((A16=""),"",VLOOKUP(A16,'Car-Name'!$A$12:$C$44,3))</f>
        <v>714-473-6531</v>
      </c>
      <c r="E16" s="377"/>
      <c r="F16" s="380">
        <v>19</v>
      </c>
      <c r="G16" s="24" t="str">
        <f>IF((F16=""),"",(VLOOKUP(F16,'Car-Name'!$A$12:$B$44,2)))</f>
        <v>Rick Carnegie</v>
      </c>
      <c r="H16" s="383">
        <v>0.18740740740740738</v>
      </c>
      <c r="I16" s="28">
        <f>IF((H16=""),"",(H16-(VLOOKUP(F16,'Leg-7'!$A$12:$C$44,3,FALSE))))</f>
        <v>6.5879629629629385E-2</v>
      </c>
      <c r="J16" s="396"/>
      <c r="K16" s="28" t="str">
        <f t="shared" si="4"/>
        <v/>
      </c>
      <c r="L16" s="383"/>
      <c r="M16" s="383"/>
      <c r="N16" s="28">
        <f t="shared" si="1"/>
        <v>6.5879629629629385E-2</v>
      </c>
      <c r="O16" s="398">
        <v>79</v>
      </c>
      <c r="P16" s="148">
        <f t="shared" si="2"/>
        <v>19</v>
      </c>
      <c r="Q16" s="302" t="str">
        <f>IF('Car-Name'!A16="","",VLOOKUP(F16,'Car-Name'!$A$12:$B$44,2))</f>
        <v>Rick Carnegie</v>
      </c>
      <c r="R16" s="149">
        <f t="shared" si="3"/>
        <v>6.5879629629629385E-2</v>
      </c>
      <c r="S16" s="131">
        <f t="shared" si="5"/>
        <v>49.964862965565892</v>
      </c>
      <c r="T16" s="222">
        <f t="shared" si="0"/>
        <v>12</v>
      </c>
      <c r="U16" s="316">
        <f>IF(F16="",(""),((R16+(VLOOKUP(P16,'Leg-6'!$F$12:$U$44,16,FALSE)))))</f>
        <v>0.34512731481481412</v>
      </c>
      <c r="V16" s="8">
        <f>IF(F16="","",(O16+VLOOKUP('Leg-7'!F16,'Leg-6'!$F$12:$V$44,17,FALSE)))</f>
        <v>390</v>
      </c>
      <c r="W16" s="219">
        <f>IF(P16="","",((O16+(VLOOKUP('Leg-7'!P16,'Leg-6'!$F$12:$V$44,17,FALSE)))/(U16*24)))</f>
        <v>47.084073912606151</v>
      </c>
      <c r="X16" s="150">
        <f t="shared" si="6"/>
        <v>13</v>
      </c>
    </row>
    <row r="17" spans="1:24" s="6" customFormat="1" ht="15" thickBot="1" x14ac:dyDescent="0.35">
      <c r="A17" s="419">
        <f>IF(('Leg-6'!F17=""),"",('Leg-6'!F17))</f>
        <v>2</v>
      </c>
      <c r="B17" s="256" t="str">
        <f>IF((A17=""),"",VLOOKUP(A17,'Car-Name'!$A$12:$B$44,2))</f>
        <v>Levi Dyckman</v>
      </c>
      <c r="C17" s="374">
        <v>0.12361111111111101</v>
      </c>
      <c r="D17" s="256" t="str">
        <f>IF((A17=""),"",VLOOKUP(A17,'Car-Name'!$A$12:$C$44,3))</f>
        <v>406-679-0215</v>
      </c>
      <c r="E17" s="377"/>
      <c r="F17" s="380">
        <v>10</v>
      </c>
      <c r="G17" s="24" t="str">
        <f>IF((F17=""),"",(VLOOKUP(F17,'Car-Name'!$A$12:$B$44,2)))</f>
        <v>Bill Mullins</v>
      </c>
      <c r="H17" s="383">
        <v>0.18751157407407407</v>
      </c>
      <c r="I17" s="28">
        <f>IF((H17=""),"",(H17-(VLOOKUP(F17,'Leg-7'!$A$12:$C$44,3,FALSE))))</f>
        <v>6.1122685185185072E-2</v>
      </c>
      <c r="J17" s="396"/>
      <c r="K17" s="28" t="str">
        <f t="shared" si="4"/>
        <v/>
      </c>
      <c r="L17" s="383"/>
      <c r="M17" s="383"/>
      <c r="N17" s="28">
        <f t="shared" si="1"/>
        <v>6.1122685185185072E-2</v>
      </c>
      <c r="O17" s="398">
        <v>79</v>
      </c>
      <c r="P17" s="148">
        <f t="shared" si="2"/>
        <v>10</v>
      </c>
      <c r="Q17" s="302" t="str">
        <f>IF('Car-Name'!A17="","",VLOOKUP(F17,'Car-Name'!$A$12:$B$44,2))</f>
        <v>Bill Mullins</v>
      </c>
      <c r="R17" s="149">
        <f t="shared" si="3"/>
        <v>6.1122685185185072E-2</v>
      </c>
      <c r="S17" s="131">
        <f t="shared" si="5"/>
        <v>53.85343684908171</v>
      </c>
      <c r="T17" s="222">
        <f t="shared" si="0"/>
        <v>2</v>
      </c>
      <c r="U17" s="316">
        <f>IF(F17="",(""),((R17+(VLOOKUP(P17,'Leg-6'!$F$12:$U$44,16,FALSE)))))</f>
        <v>0.30413194444444425</v>
      </c>
      <c r="V17" s="8">
        <f>IF(F17="","",(O17+VLOOKUP('Leg-7'!F17,'Leg-6'!$F$12:$V$44,17,FALSE)))</f>
        <v>390</v>
      </c>
      <c r="W17" s="219">
        <f>IF(P17="","",((O17+(VLOOKUP('Leg-7'!P17,'Leg-6'!$F$12:$V$44,17,FALSE)))/(U17*24)))</f>
        <v>53.430756935723288</v>
      </c>
      <c r="X17" s="150">
        <f t="shared" si="6"/>
        <v>2</v>
      </c>
    </row>
    <row r="18" spans="1:24" s="6" customFormat="1" ht="15" thickBot="1" x14ac:dyDescent="0.35">
      <c r="A18" s="419">
        <f>IF(('Leg-6'!F18=""),"",('Leg-6'!F18))</f>
        <v>8</v>
      </c>
      <c r="B18" s="256" t="str">
        <f>IF((A18=""),"",VLOOKUP(A18,'Car-Name'!$A$12:$B$44,2))</f>
        <v>Mike Stormo</v>
      </c>
      <c r="C18" s="371">
        <v>0.124305555555556</v>
      </c>
      <c r="D18" s="256" t="str">
        <f>IF((A18=""),"",VLOOKUP(A18,'Car-Name'!$A$12:$C$44,3))</f>
        <v>509-721-0752</v>
      </c>
      <c r="E18" s="377"/>
      <c r="F18" s="380">
        <v>11</v>
      </c>
      <c r="G18" s="24" t="str">
        <f>IF((F18=""),"",(VLOOKUP(F18,'Car-Name'!$A$12:$B$44,2)))</f>
        <v>Erica Cerovski</v>
      </c>
      <c r="H18" s="383">
        <v>0.18839120370370369</v>
      </c>
      <c r="I18" s="28">
        <f>IF((H18=""),"",(H18-(VLOOKUP(F18,'Leg-7'!$A$12:$C$44,3,FALSE))))</f>
        <v>6.2696759259259688E-2</v>
      </c>
      <c r="J18" s="396"/>
      <c r="K18" s="28" t="str">
        <f t="shared" si="4"/>
        <v/>
      </c>
      <c r="L18" s="383"/>
      <c r="M18" s="383"/>
      <c r="N18" s="28">
        <f t="shared" si="1"/>
        <v>6.2696759259259688E-2</v>
      </c>
      <c r="O18" s="398">
        <v>79</v>
      </c>
      <c r="P18" s="148">
        <f t="shared" si="2"/>
        <v>11</v>
      </c>
      <c r="Q18" s="302" t="str">
        <f>IF('Car-Name'!A18="","",VLOOKUP(F18,'Car-Name'!$A$12:$B$44,2))</f>
        <v>Erica Cerovski</v>
      </c>
      <c r="R18" s="149">
        <f t="shared" si="3"/>
        <v>6.2696759259259688E-2</v>
      </c>
      <c r="S18" s="131">
        <f t="shared" si="5"/>
        <v>52.501384530182399</v>
      </c>
      <c r="T18" s="222">
        <f t="shared" si="0"/>
        <v>5</v>
      </c>
      <c r="U18" s="316">
        <f>IF(F18="",(""),((R18+(VLOOKUP(P18,'Leg-6'!$F$12:$U$44,16,FALSE)))))</f>
        <v>0.31059027777777826</v>
      </c>
      <c r="V18" s="8">
        <f>IF(F18="","",(O18+VLOOKUP('Leg-7'!F18,'Leg-6'!$F$12:$V$44,17,FALSE)))</f>
        <v>390</v>
      </c>
      <c r="W18" s="219">
        <f>IF(P18="","",((O18+(VLOOKUP('Leg-7'!P18,'Leg-6'!$F$12:$V$44,17,FALSE)))/(U18*24)))</f>
        <v>52.319731693683543</v>
      </c>
      <c r="X18" s="150">
        <f t="shared" si="6"/>
        <v>6</v>
      </c>
    </row>
    <row r="19" spans="1:24" s="6" customFormat="1" ht="15" thickBot="1" x14ac:dyDescent="0.35">
      <c r="A19" s="419">
        <f>IF(('Leg-6'!F19=""),"",('Leg-6'!F19))</f>
        <v>6</v>
      </c>
      <c r="B19" s="256" t="str">
        <f>IF((A19=""),"",VLOOKUP(A19,'Car-Name'!$A$12:$B$44,2))</f>
        <v>Janet Cerovski</v>
      </c>
      <c r="C19" s="374">
        <v>0.125</v>
      </c>
      <c r="D19" s="256" t="str">
        <f>IF((A19=""),"",VLOOKUP(A19,'Car-Name'!$A$12:$C$44,3))</f>
        <v>406-458-9450</v>
      </c>
      <c r="E19" s="377"/>
      <c r="F19" s="380">
        <v>4</v>
      </c>
      <c r="G19" s="24" t="str">
        <f>IF((F19=""),"",(VLOOKUP(F19,'Car-Name'!$A$12:$B$44,2)))</f>
        <v>Tom Carnegie</v>
      </c>
      <c r="H19" s="383">
        <v>0.18871527777777777</v>
      </c>
      <c r="I19" s="28">
        <f>IF((H19=""),"",(H19-(VLOOKUP(F19,'Leg-7'!$A$12:$C$44,3,FALSE))))</f>
        <v>6.0243055555555786E-2</v>
      </c>
      <c r="J19" s="396"/>
      <c r="K19" s="28" t="str">
        <f t="shared" si="4"/>
        <v/>
      </c>
      <c r="L19" s="383"/>
      <c r="M19" s="383"/>
      <c r="N19" s="28">
        <f t="shared" si="1"/>
        <v>6.0243055555555786E-2</v>
      </c>
      <c r="O19" s="398">
        <v>79</v>
      </c>
      <c r="P19" s="148">
        <f t="shared" si="2"/>
        <v>4</v>
      </c>
      <c r="Q19" s="302" t="str">
        <f>IF('Car-Name'!A19="","",VLOOKUP(F19,'Car-Name'!$A$12:$B$44,2))</f>
        <v>Tom Carnegie</v>
      </c>
      <c r="R19" s="149">
        <f t="shared" si="3"/>
        <v>6.0243055555555786E-2</v>
      </c>
      <c r="S19" s="131">
        <f t="shared" si="5"/>
        <v>54.639769452449357</v>
      </c>
      <c r="T19" s="222">
        <f t="shared" si="0"/>
        <v>1</v>
      </c>
      <c r="U19" s="316">
        <f>IF(F19="",(""),((R19+(VLOOKUP(P19,'Leg-6'!$F$12:$U$44,16,FALSE)))))</f>
        <v>0.29973379629629648</v>
      </c>
      <c r="V19" s="8">
        <f>IF(F19="","",(O19+VLOOKUP('Leg-7'!F19,'Leg-6'!$F$12:$V$44,17,FALSE)))</f>
        <v>390</v>
      </c>
      <c r="W19" s="219">
        <f>IF(P19="","",((O19+(VLOOKUP('Leg-7'!P19,'Leg-6'!$F$12:$V$44,17,FALSE)))/(U19*24)))</f>
        <v>54.214773912036108</v>
      </c>
      <c r="X19" s="150">
        <f t="shared" si="6"/>
        <v>1</v>
      </c>
    </row>
    <row r="20" spans="1:24" s="6" customFormat="1" ht="15" thickBot="1" x14ac:dyDescent="0.35">
      <c r="A20" s="419">
        <f>IF(('Leg-6'!F20=""),"",('Leg-6'!F20))</f>
        <v>11</v>
      </c>
      <c r="B20" s="256" t="str">
        <f>IF((A20=""),"",VLOOKUP(A20,'Car-Name'!$A$12:$B$44,2))</f>
        <v>Erica Cerovski</v>
      </c>
      <c r="C20" s="371">
        <v>0.125694444444444</v>
      </c>
      <c r="D20" s="256" t="str">
        <f>IF((A20=""),"",VLOOKUP(A20,'Car-Name'!$A$12:$C$44,3))</f>
        <v>406-461-1390</v>
      </c>
      <c r="E20" s="377"/>
      <c r="F20" s="380">
        <v>20</v>
      </c>
      <c r="G20" s="24" t="str">
        <f>IF((F20=""),"",(VLOOKUP(F20,'Car-Name'!$A$12:$B$44,2)))</f>
        <v>Tony Cerovski</v>
      </c>
      <c r="H20" s="383">
        <v>0.18886574074074072</v>
      </c>
      <c r="I20" s="28">
        <f>IF((H20=""),"",(H20-(VLOOKUP(F20,'Leg-7'!$A$12:$C$44,3,FALSE))))</f>
        <v>6.1747685185185169E-2</v>
      </c>
      <c r="J20" s="396"/>
      <c r="K20" s="28" t="str">
        <f t="shared" si="4"/>
        <v/>
      </c>
      <c r="L20" s="383"/>
      <c r="M20" s="383"/>
      <c r="N20" s="28">
        <f t="shared" si="1"/>
        <v>6.1747685185185169E-2</v>
      </c>
      <c r="O20" s="398">
        <v>79</v>
      </c>
      <c r="P20" s="148">
        <f t="shared" si="2"/>
        <v>20</v>
      </c>
      <c r="Q20" s="302" t="str">
        <f>IF('Car-Name'!A20="","",VLOOKUP(F20,'Car-Name'!$A$12:$B$44,2))</f>
        <v>Tony Cerovski</v>
      </c>
      <c r="R20" s="149">
        <f t="shared" si="3"/>
        <v>6.1747685185185169E-2</v>
      </c>
      <c r="S20" s="131">
        <f t="shared" si="5"/>
        <v>53.308341143392703</v>
      </c>
      <c r="T20" s="222">
        <f t="shared" si="0"/>
        <v>3</v>
      </c>
      <c r="U20" s="316">
        <f>IF(F20="",(""),((R20+(VLOOKUP(P20,'Leg-6'!$F$12:$U$44,16,FALSE)))))</f>
        <v>0.30741898148148183</v>
      </c>
      <c r="V20" s="8">
        <f>IF(F20="","",(O20+VLOOKUP('Leg-7'!F20,'Leg-6'!$F$12:$V$44,17,FALSE)))</f>
        <v>390</v>
      </c>
      <c r="W20" s="219">
        <f>IF(P20="","",((O20+(VLOOKUP('Leg-7'!P20,'Leg-6'!$F$12:$V$44,17,FALSE)))/(U20*24)))</f>
        <v>52.859455592786354</v>
      </c>
      <c r="X20" s="150">
        <f t="shared" si="6"/>
        <v>4</v>
      </c>
    </row>
    <row r="21" spans="1:24" s="6" customFormat="1" ht="15" thickBot="1" x14ac:dyDescent="0.35">
      <c r="A21" s="419">
        <f>IF(('Leg-6'!F21=""),"",('Leg-6'!F21))</f>
        <v>10</v>
      </c>
      <c r="B21" s="256" t="str">
        <f>IF((A21=""),"",VLOOKUP(A21,'Car-Name'!$A$12:$B$44,2))</f>
        <v>Bill Mullins</v>
      </c>
      <c r="C21" s="374">
        <v>0.12638888888888899</v>
      </c>
      <c r="D21" s="256" t="str">
        <f>IF((A21=""),"",VLOOKUP(A21,'Car-Name'!$A$12:$C$44,3))</f>
        <v>509-325-1692</v>
      </c>
      <c r="E21" s="377"/>
      <c r="F21" s="380">
        <v>8</v>
      </c>
      <c r="G21" s="24" t="str">
        <f>IF((F21=""),"",(VLOOKUP(F21,'Car-Name'!$A$12:$B$44,2)))</f>
        <v>Mike Stormo</v>
      </c>
      <c r="H21" s="383">
        <v>0.18934027777777776</v>
      </c>
      <c r="I21" s="28">
        <f>IF((H21=""),"",(H21-(VLOOKUP(F21,'Leg-7'!$A$12:$C$44,3,FALSE))))</f>
        <v>6.5034722222221758E-2</v>
      </c>
      <c r="J21" s="396"/>
      <c r="K21" s="28" t="str">
        <f t="shared" si="4"/>
        <v/>
      </c>
      <c r="L21" s="383"/>
      <c r="M21" s="383"/>
      <c r="N21" s="28">
        <f t="shared" si="1"/>
        <v>6.5034722222221758E-2</v>
      </c>
      <c r="O21" s="398">
        <v>79</v>
      </c>
      <c r="P21" s="148">
        <f t="shared" si="2"/>
        <v>8</v>
      </c>
      <c r="Q21" s="302" t="str">
        <f>IF('Car-Name'!A21="","",VLOOKUP(F21,'Car-Name'!$A$12:$B$44,2))</f>
        <v>Mike Stormo</v>
      </c>
      <c r="R21" s="149">
        <f t="shared" si="3"/>
        <v>6.5034722222221758E-2</v>
      </c>
      <c r="S21" s="131">
        <f t="shared" si="5"/>
        <v>50.613988254138107</v>
      </c>
      <c r="T21" s="222">
        <f t="shared" si="0"/>
        <v>9</v>
      </c>
      <c r="U21" s="316">
        <f>IF(F21="",(""),((R21+(VLOOKUP(P21,'Leg-6'!$F$12:$U$44,16,FALSE)))))</f>
        <v>0.31771990740740652</v>
      </c>
      <c r="V21" s="8">
        <f>IF(F21="","",(O21+VLOOKUP('Leg-7'!F21,'Leg-6'!$F$12:$V$44,17,FALSE)))</f>
        <v>390</v>
      </c>
      <c r="W21" s="219">
        <f>IF(P21="","",((O21+(VLOOKUP('Leg-7'!P21,'Leg-6'!$F$12:$V$44,17,FALSE)))/(U21*24)))</f>
        <v>51.145677753087462</v>
      </c>
      <c r="X21" s="150">
        <f t="shared" si="6"/>
        <v>9</v>
      </c>
    </row>
    <row r="22" spans="1:24" s="6" customFormat="1" ht="15" thickBot="1" x14ac:dyDescent="0.35">
      <c r="A22" s="419">
        <f>IF(('Leg-6'!F22=""),"",('Leg-6'!F22))</f>
        <v>20</v>
      </c>
      <c r="B22" s="256" t="str">
        <f>IF((A22=""),"",VLOOKUP(A22,'Car-Name'!$A$12:$B$44,2))</f>
        <v>Tony Cerovski</v>
      </c>
      <c r="C22" s="371">
        <v>0.12711805555555555</v>
      </c>
      <c r="D22" s="256" t="str">
        <f>IF((A22=""),"",VLOOKUP(A22,'Car-Name'!$A$12:$C$44,3))</f>
        <v>406-461-1389</v>
      </c>
      <c r="E22" s="377"/>
      <c r="F22" s="380">
        <v>2</v>
      </c>
      <c r="G22" s="24" t="str">
        <f>IF((F22=""),"",(VLOOKUP(F22,'Car-Name'!$A$12:$B$44,2)))</f>
        <v>Levi Dyckman</v>
      </c>
      <c r="H22" s="383">
        <v>0.18938657407407408</v>
      </c>
      <c r="I22" s="28">
        <f>IF((H22=""),"",(H22-(VLOOKUP(F22,'Leg-7'!$A$12:$C$44,3,FALSE))))</f>
        <v>6.5775462962963077E-2</v>
      </c>
      <c r="J22" s="396"/>
      <c r="K22" s="28" t="str">
        <f t="shared" si="4"/>
        <v/>
      </c>
      <c r="L22" s="383"/>
      <c r="M22" s="383"/>
      <c r="N22" s="28">
        <f t="shared" si="1"/>
        <v>6.5775462962963077E-2</v>
      </c>
      <c r="O22" s="398">
        <v>79</v>
      </c>
      <c r="P22" s="148">
        <f t="shared" si="2"/>
        <v>2</v>
      </c>
      <c r="Q22" s="302" t="str">
        <f>IF('Car-Name'!A22="","",VLOOKUP(F22,'Car-Name'!$A$12:$B$44,2))</f>
        <v>Levi Dyckman</v>
      </c>
      <c r="R22" s="149">
        <f t="shared" si="3"/>
        <v>6.5775462962963077E-2</v>
      </c>
      <c r="S22" s="131">
        <f t="shared" si="5"/>
        <v>50.043990849903132</v>
      </c>
      <c r="T22" s="222">
        <f t="shared" si="0"/>
        <v>10</v>
      </c>
      <c r="U22" s="316">
        <f>IF(F22="",(""),((R22+(VLOOKUP(P22,'Leg-6'!$F$12:$U$44,16,FALSE)))))</f>
        <v>0.32340277777777782</v>
      </c>
      <c r="V22" s="8">
        <f>IF(F22="","",(O22+VLOOKUP('Leg-7'!F22,'Leg-6'!$F$12:$V$44,17,FALSE)))</f>
        <v>390</v>
      </c>
      <c r="W22" s="219">
        <f>IF(P22="","",((O22+(VLOOKUP('Leg-7'!P22,'Leg-6'!$F$12:$V$44,17,FALSE)))/(U22*24)))</f>
        <v>50.246940090186811</v>
      </c>
      <c r="X22" s="150">
        <f t="shared" si="6"/>
        <v>11</v>
      </c>
    </row>
    <row r="23" spans="1:24" s="6" customFormat="1" ht="15" thickBot="1" x14ac:dyDescent="0.35">
      <c r="A23" s="419">
        <f>IF(('Leg-6'!F23=""),"",('Leg-6'!F23))</f>
        <v>9</v>
      </c>
      <c r="B23" s="256" t="str">
        <f>IF((A23=""),"",VLOOKUP(A23,'Car-Name'!$A$12:$B$44,2))</f>
        <v>Dan Brown</v>
      </c>
      <c r="C23" s="374">
        <v>0.12784722222222222</v>
      </c>
      <c r="D23" s="256" t="str">
        <f>IF((A23=""),"",VLOOKUP(A23,'Car-Name'!$A$12:$C$44,3))</f>
        <v>319-240-4470</v>
      </c>
      <c r="E23" s="377"/>
      <c r="F23" s="380">
        <v>9</v>
      </c>
      <c r="G23" s="24" t="str">
        <f>IF((F23=""),"",(VLOOKUP(F23,'Car-Name'!$A$12:$B$44,2)))</f>
        <v>Dan Brown</v>
      </c>
      <c r="H23" s="383">
        <v>0.19050925925925924</v>
      </c>
      <c r="I23" s="28">
        <f>IF((H23=""),"",(H23-(VLOOKUP(F23,'Leg-7'!$A$12:$C$44,3,FALSE))))</f>
        <v>6.2662037037037016E-2</v>
      </c>
      <c r="J23" s="396"/>
      <c r="K23" s="28" t="str">
        <f t="shared" si="4"/>
        <v/>
      </c>
      <c r="L23" s="383"/>
      <c r="M23" s="383"/>
      <c r="N23" s="28">
        <f t="shared" si="1"/>
        <v>6.2662037037037016E-2</v>
      </c>
      <c r="O23" s="398">
        <v>79</v>
      </c>
      <c r="P23" s="148">
        <f t="shared" si="2"/>
        <v>9</v>
      </c>
      <c r="Q23" s="302" t="str">
        <f>IF('Car-Name'!A23="","",VLOOKUP(F23,'Car-Name'!$A$12:$B$44,2))</f>
        <v>Dan Brown</v>
      </c>
      <c r="R23" s="149">
        <f t="shared" si="3"/>
        <v>6.2662037037037016E-2</v>
      </c>
      <c r="S23" s="131">
        <f t="shared" si="5"/>
        <v>52.530476542297762</v>
      </c>
      <c r="T23" s="222">
        <f t="shared" si="0"/>
        <v>4</v>
      </c>
      <c r="U23" s="316">
        <f>IF(F23="",(""),((R23+(VLOOKUP(P23,'Leg-6'!$F$12:$U$44,16,FALSE)))))</f>
        <v>0.30996527777777794</v>
      </c>
      <c r="V23" s="8">
        <f>IF(F23="","",(O23+VLOOKUP('Leg-7'!F23,'Leg-6'!$F$12:$V$44,17,FALSE)))</f>
        <v>390</v>
      </c>
      <c r="W23" s="219">
        <f>IF(P23="","",((O23+(VLOOKUP('Leg-7'!P23,'Leg-6'!$F$12:$V$44,17,FALSE)))/(U23*24)))</f>
        <v>52.425226839923802</v>
      </c>
      <c r="X23" s="150">
        <f t="shared" si="6"/>
        <v>5</v>
      </c>
    </row>
    <row r="24" spans="1:24" s="6" customFormat="1" ht="15" thickBot="1" x14ac:dyDescent="0.35">
      <c r="A24" s="419">
        <f>IF(('Leg-6'!F24=""),"",('Leg-6'!F24))</f>
        <v>4</v>
      </c>
      <c r="B24" s="256" t="str">
        <f>IF((A24=""),"",VLOOKUP(A24,'Car-Name'!$A$12:$B$44,2))</f>
        <v>Tom Carnegie</v>
      </c>
      <c r="C24" s="371">
        <v>0.12847222222222199</v>
      </c>
      <c r="D24" s="256" t="str">
        <f>IF((A24=""),"",VLOOKUP(A24,'Car-Name'!$A$12:$C$44,3))</f>
        <v>509-590-3978</v>
      </c>
      <c r="E24" s="377"/>
      <c r="F24" s="380">
        <v>6</v>
      </c>
      <c r="G24" s="24" t="str">
        <f>IF((F24=""),"",(VLOOKUP(F24,'Car-Name'!$A$12:$B$44,2)))</f>
        <v>Janet Cerovski</v>
      </c>
      <c r="H24" s="383">
        <v>0.19096064814814814</v>
      </c>
      <c r="I24" s="28">
        <f>IF((H24=""),"",(H24-(VLOOKUP(F24,'Leg-7'!$A$12:$C$44,3,FALSE))))</f>
        <v>6.5960648148148143E-2</v>
      </c>
      <c r="J24" s="396"/>
      <c r="K24" s="28" t="str">
        <f t="shared" si="4"/>
        <v/>
      </c>
      <c r="L24" s="383"/>
      <c r="M24" s="383"/>
      <c r="N24" s="28">
        <f t="shared" si="1"/>
        <v>6.5960648148148143E-2</v>
      </c>
      <c r="O24" s="398">
        <v>79</v>
      </c>
      <c r="P24" s="148">
        <f t="shared" si="2"/>
        <v>6</v>
      </c>
      <c r="Q24" s="302" t="str">
        <f>IF('Car-Name'!A24="","",VLOOKUP(F24,'Car-Name'!$A$12:$B$44,2))</f>
        <v>Janet Cerovski</v>
      </c>
      <c r="R24" s="149">
        <f t="shared" si="3"/>
        <v>6.5960648148148143E-2</v>
      </c>
      <c r="S24" s="131">
        <f t="shared" si="5"/>
        <v>49.903491840673809</v>
      </c>
      <c r="T24" s="222">
        <f t="shared" si="0"/>
        <v>13</v>
      </c>
      <c r="U24" s="316">
        <f>IF(F24="",(""),((R24+(VLOOKUP(P24,'Leg-6'!$F$12:$U$44,16,FALSE)))))</f>
        <v>0.31774305555555515</v>
      </c>
      <c r="V24" s="8">
        <f>IF(F24="","",(O24+VLOOKUP('Leg-7'!F24,'Leg-6'!$F$12:$V$44,17,FALSE)))</f>
        <v>390</v>
      </c>
      <c r="W24" s="219">
        <f>IF(P24="","",((O24+(VLOOKUP('Leg-7'!P24,'Leg-6'!$F$12:$V$44,17,FALSE)))/(U24*24)))</f>
        <v>51.141951699267906</v>
      </c>
      <c r="X24" s="150">
        <f t="shared" si="6"/>
        <v>10</v>
      </c>
    </row>
    <row r="25" spans="1:24" s="6" customFormat="1" ht="15" thickBot="1" x14ac:dyDescent="0.35">
      <c r="A25" s="419">
        <f>IF(('Leg-6'!F25=""),"",('Leg-6'!F25))</f>
        <v>16</v>
      </c>
      <c r="B25" s="256" t="str">
        <f>IF((A25=""),"",VLOOKUP(A25,'Car-Name'!$A$12:$B$44,2))</f>
        <v>Jillian Robison</v>
      </c>
      <c r="C25" s="374">
        <v>0.12916666666666701</v>
      </c>
      <c r="D25" s="256" t="str">
        <f>IF((A25=""),"",VLOOKUP(A25,'Car-Name'!$A$12:$C$44,3))</f>
        <v>509-701-0983</v>
      </c>
      <c r="E25" s="377"/>
      <c r="F25" s="380">
        <v>16</v>
      </c>
      <c r="G25" s="24" t="str">
        <f>IF((F25=""),"",(VLOOKUP(F25,'Car-Name'!$A$12:$B$44,2)))</f>
        <v>Jillian Robison</v>
      </c>
      <c r="H25" s="383">
        <v>0.19503472222222221</v>
      </c>
      <c r="I25" s="28">
        <f>IF((H25=""),"",(H25-(VLOOKUP(F25,'Leg-7'!$A$12:$C$44,3,FALSE))))</f>
        <v>6.5868055555555194E-2</v>
      </c>
      <c r="J25" s="396"/>
      <c r="K25" s="28" t="str">
        <f t="shared" si="4"/>
        <v/>
      </c>
      <c r="L25" s="383"/>
      <c r="M25" s="383"/>
      <c r="N25" s="28">
        <f t="shared" si="1"/>
        <v>6.5868055555555194E-2</v>
      </c>
      <c r="O25" s="398">
        <v>79</v>
      </c>
      <c r="P25" s="148">
        <f t="shared" si="2"/>
        <v>16</v>
      </c>
      <c r="Q25" s="302" t="str">
        <f>IF('Car-Name'!A25="","",VLOOKUP(F25,'Car-Name'!$A$12:$B$44,2))</f>
        <v>Jillian Robison</v>
      </c>
      <c r="R25" s="149">
        <f t="shared" si="3"/>
        <v>6.5868055555555194E-2</v>
      </c>
      <c r="S25" s="131">
        <f t="shared" si="5"/>
        <v>49.973642593569068</v>
      </c>
      <c r="T25" s="222">
        <f t="shared" si="0"/>
        <v>11</v>
      </c>
      <c r="U25" s="316">
        <f>IF(F25="",(""),((R25+(VLOOKUP(P25,'Leg-6'!$F$12:$U$44,16,FALSE)))))</f>
        <v>0.30708333333333282</v>
      </c>
      <c r="V25" s="8">
        <f>IF(F25="","",(O25+VLOOKUP('Leg-7'!F25,'Leg-6'!$F$12:$V$44,17,FALSE)))</f>
        <v>390</v>
      </c>
      <c r="W25" s="219">
        <f>IF(P25="","",((O25+(VLOOKUP('Leg-7'!P25,'Leg-6'!$F$12:$V$44,17,FALSE)))/(U25*24)))</f>
        <v>52.917232021709722</v>
      </c>
      <c r="X25" s="150">
        <f t="shared" si="6"/>
        <v>3</v>
      </c>
    </row>
    <row r="26" spans="1:24" s="6" customFormat="1" ht="15" thickBot="1" x14ac:dyDescent="0.35">
      <c r="A26" s="419">
        <f>IF(('Leg-6'!F26=""),"",('Leg-6'!F26))</f>
        <v>3</v>
      </c>
      <c r="B26" s="256" t="str">
        <f>IF((A26=""),"",VLOOKUP(A26,'Car-Name'!$A$12:$B$44,2))</f>
        <v>Mike Cuffe</v>
      </c>
      <c r="C26" s="371">
        <v>0.12986111111111101</v>
      </c>
      <c r="D26" s="256" t="str">
        <f>IF((A26=""),"",VLOOKUP(A26,'Car-Name'!$A$12:$C$44,3))</f>
        <v>406-293-1247</v>
      </c>
      <c r="E26" s="377"/>
      <c r="F26" s="380">
        <v>18</v>
      </c>
      <c r="G26" s="24" t="str">
        <f>IF((F26=""),"",(VLOOKUP(F26,'Car-Name'!$A$12:$B$44,2)))</f>
        <v>Bill Comer</v>
      </c>
      <c r="H26" s="383">
        <v>0.20414351851851853</v>
      </c>
      <c r="I26" s="28">
        <f>IF((H26=""),"",(H26-(VLOOKUP(F26,'Leg-7'!$A$12:$C$44,3,FALSE))))</f>
        <v>7.3587962962963521E-2</v>
      </c>
      <c r="J26" s="396"/>
      <c r="K26" s="28" t="str">
        <f t="shared" si="4"/>
        <v/>
      </c>
      <c r="L26" s="383"/>
      <c r="M26" s="383"/>
      <c r="N26" s="28">
        <f t="shared" si="1"/>
        <v>7.3587962962963521E-2</v>
      </c>
      <c r="O26" s="398">
        <v>79</v>
      </c>
      <c r="P26" s="148">
        <f t="shared" si="2"/>
        <v>18</v>
      </c>
      <c r="Q26" s="302" t="str">
        <f>IF('Car-Name'!A26="","",VLOOKUP(F26,'Car-Name'!$A$12:$B$44,2))</f>
        <v>Bill Comer</v>
      </c>
      <c r="R26" s="149">
        <f t="shared" si="3"/>
        <v>7.3587962962963521E-2</v>
      </c>
      <c r="S26" s="131">
        <f t="shared" si="5"/>
        <v>44.731047499213247</v>
      </c>
      <c r="T26" s="222">
        <f t="shared" si="0"/>
        <v>15</v>
      </c>
      <c r="U26" s="316">
        <f>IF(F26="",(""),((R26+(VLOOKUP(P26,'Leg-6'!$F$12:$U$44,16,FALSE)))))</f>
        <v>0.3794097222222218</v>
      </c>
      <c r="V26" s="8">
        <f>IF(F26="","",(O26+VLOOKUP('Leg-7'!F26,'Leg-6'!$F$12:$V$44,17,FALSE)))</f>
        <v>390</v>
      </c>
      <c r="W26" s="219">
        <f>IF(P26="","",((O26+(VLOOKUP('Leg-7'!P26,'Leg-6'!$F$12:$V$44,17,FALSE)))/(U26*24)))</f>
        <v>42.829687928983304</v>
      </c>
      <c r="X26" s="150">
        <f t="shared" si="6"/>
        <v>17</v>
      </c>
    </row>
    <row r="27" spans="1:24" s="6" customFormat="1" x14ac:dyDescent="0.3">
      <c r="A27" s="419">
        <f>IF(('Leg-6'!F27=""),"",('Leg-6'!F27))</f>
        <v>18</v>
      </c>
      <c r="B27" s="256" t="str">
        <f>IF((A27=""),"",VLOOKUP(A27,'Car-Name'!$A$12:$B$44,2))</f>
        <v>Bill Comer</v>
      </c>
      <c r="C27" s="374">
        <v>0.13055555555555501</v>
      </c>
      <c r="D27" s="256" t="str">
        <f>IF((A27=""),"",VLOOKUP(A27,'Car-Name'!$A$12:$C$44,3))</f>
        <v>630-896-2111</v>
      </c>
      <c r="E27" s="377"/>
      <c r="F27" s="380">
        <v>3</v>
      </c>
      <c r="G27" s="24" t="str">
        <f>IF((F27=""),"",(VLOOKUP(F27,'Car-Name'!$A$12:$B$44,2)))</f>
        <v>Mike Cuffe</v>
      </c>
      <c r="H27" s="383">
        <v>0.20614583333333333</v>
      </c>
      <c r="I27" s="28">
        <f>IF((H27=""),"",(H27-(VLOOKUP(F27,'Leg-7'!$A$12:$C$44,3,FALSE))))</f>
        <v>7.6284722222222323E-2</v>
      </c>
      <c r="J27" s="396"/>
      <c r="K27" s="28" t="str">
        <f t="shared" si="4"/>
        <v/>
      </c>
      <c r="L27" s="383"/>
      <c r="M27" s="383"/>
      <c r="N27" s="28">
        <f t="shared" si="1"/>
        <v>7.6284722222222323E-2</v>
      </c>
      <c r="O27" s="398">
        <v>79</v>
      </c>
      <c r="P27" s="148">
        <f t="shared" si="2"/>
        <v>3</v>
      </c>
      <c r="Q27" s="302" t="str">
        <f>IF('Car-Name'!A27="","",VLOOKUP(F27,'Car-Name'!$A$12:$B$44,2))</f>
        <v>Mike Cuffe</v>
      </c>
      <c r="R27" s="149">
        <f t="shared" si="3"/>
        <v>7.6284722222222323E-2</v>
      </c>
      <c r="S27" s="131">
        <f t="shared" si="5"/>
        <v>43.149749658625339</v>
      </c>
      <c r="T27" s="222">
        <f t="shared" si="0"/>
        <v>16</v>
      </c>
      <c r="U27" s="316">
        <f>IF(F27="",(""),((R27+(VLOOKUP(P27,'Leg-6'!$F$12:$U$44,16,FALSE)))))</f>
        <v>0.35755787037036973</v>
      </c>
      <c r="V27" s="8">
        <f>IF(F27="","",(O27+VLOOKUP('Leg-7'!F27,'Leg-6'!$F$12:$V$44,17,FALSE)))</f>
        <v>390</v>
      </c>
      <c r="W27" s="219">
        <f>IF(P27="","",((O27+(VLOOKUP('Leg-7'!P27,'Leg-6'!$F$12:$V$44,17,FALSE)))/(U27*24)))</f>
        <v>45.447188683520615</v>
      </c>
      <c r="X27" s="150">
        <f t="shared" si="6"/>
        <v>15</v>
      </c>
    </row>
    <row r="28" spans="1:24" s="6" customFormat="1" x14ac:dyDescent="0.3">
      <c r="A28" s="419">
        <f>IF(('Leg-6'!F28=""),"",('Leg-6'!F28))</f>
        <v>17</v>
      </c>
      <c r="B28" s="256" t="str">
        <f>IF((A28=""),"",VLOOKUP(A28,'Car-Name'!$A$12:$B$44,2))</f>
        <v>Mike Robison</v>
      </c>
      <c r="C28" s="374"/>
      <c r="D28" s="256" t="str">
        <f>IF((A28=""),"",VLOOKUP(A28,'Car-Name'!$A$12:$C$44,3))</f>
        <v>509-844-5900</v>
      </c>
      <c r="E28" s="377"/>
      <c r="F28" s="380">
        <v>17</v>
      </c>
      <c r="G28" s="24" t="str">
        <f>IF((F28=""),"",(VLOOKUP(F28,'Car-Name'!$A$12:$B$44,2)))</f>
        <v>Mike Robison</v>
      </c>
      <c r="H28" s="383"/>
      <c r="I28" s="28" t="str">
        <f>IF((H28=""),"",(H28-(VLOOKUP(F28,'Leg-7'!$A$12:$C$44,3,FALSE))))</f>
        <v/>
      </c>
      <c r="J28" s="396" t="s">
        <v>351</v>
      </c>
      <c r="K28" s="28">
        <f t="shared" si="4"/>
        <v>7.6284722222222323E-2</v>
      </c>
      <c r="L28" s="383"/>
      <c r="M28" s="383"/>
      <c r="N28" s="28">
        <f t="shared" si="1"/>
        <v>7.6284722222222323E-2</v>
      </c>
      <c r="O28" s="399">
        <v>0</v>
      </c>
      <c r="P28" s="148">
        <f t="shared" si="2"/>
        <v>17</v>
      </c>
      <c r="Q28" s="302" t="str">
        <f>IF('Car-Name'!A28="","",VLOOKUP(F28,'Car-Name'!$A$12:$B$44,2))</f>
        <v>Mike Robison</v>
      </c>
      <c r="R28" s="149">
        <f t="shared" si="3"/>
        <v>7.6284722222222323E-2</v>
      </c>
      <c r="S28" s="131">
        <f t="shared" si="5"/>
        <v>0</v>
      </c>
      <c r="T28" s="222">
        <f t="shared" si="0"/>
        <v>16</v>
      </c>
      <c r="U28" s="316">
        <f>IF(F28="",(""),((R28+(VLOOKUP(P28,'Leg-6'!$F$12:$U$44,16,FALSE)))))</f>
        <v>0.38160879629629613</v>
      </c>
      <c r="V28" s="8">
        <f>IF(F28="","",(O28+VLOOKUP('Leg-7'!F28,'Leg-6'!$F$12:$V$44,17,FALSE)))</f>
        <v>241</v>
      </c>
      <c r="W28" s="219">
        <f>IF(P28="","",((O28+(VLOOKUP('Leg-7'!P28,'Leg-6'!$F$12:$V$44,17,FALSE)))/(U28*24)))</f>
        <v>26.314033544630142</v>
      </c>
      <c r="X28" s="150">
        <f t="shared" si="6"/>
        <v>18</v>
      </c>
    </row>
    <row r="29" spans="1:24" s="6" customFormat="1" x14ac:dyDescent="0.3">
      <c r="A29" s="419">
        <f>IF(('Leg-6'!F29=""),"",('Leg-6'!F29))</f>
        <v>1</v>
      </c>
      <c r="B29" s="256" t="str">
        <f>IF((A29=""),"",VLOOKUP(A29,'Car-Name'!$A$12:$B$44,2))</f>
        <v>Brandon Langel</v>
      </c>
      <c r="C29" s="374"/>
      <c r="D29" s="256" t="str">
        <f>IF((A29=""),"",VLOOKUP(A29,'Car-Name'!$A$12:$C$44,3))</f>
        <v>406-390-6676</v>
      </c>
      <c r="E29" s="377"/>
      <c r="F29" s="380">
        <v>1</v>
      </c>
      <c r="G29" s="24" t="str">
        <f>IF((F29=""),"",(VLOOKUP(F29,'Car-Name'!$A$12:$B$44,2)))</f>
        <v>Brandon Langel</v>
      </c>
      <c r="H29" s="383"/>
      <c r="I29" s="28" t="str">
        <f>IF((H29=""),"",(H29-(VLOOKUP(F29,'Leg-7'!$A$12:$C$44,3,FALSE))))</f>
        <v/>
      </c>
      <c r="J29" s="396" t="s">
        <v>351</v>
      </c>
      <c r="K29" s="28">
        <f t="shared" si="4"/>
        <v>7.6284722222222323E-2</v>
      </c>
      <c r="L29" s="383"/>
      <c r="M29" s="383"/>
      <c r="N29" s="28">
        <f t="shared" si="1"/>
        <v>7.6284722222222323E-2</v>
      </c>
      <c r="O29" s="399">
        <v>0</v>
      </c>
      <c r="P29" s="148">
        <f t="shared" si="2"/>
        <v>1</v>
      </c>
      <c r="Q29" s="302" t="str">
        <f>IF('Car-Name'!A29="","",VLOOKUP(F29,'Car-Name'!$A$12:$B$44,2))</f>
        <v>Brandon Langel</v>
      </c>
      <c r="R29" s="149">
        <f>IF(N29="",(""),(N29))</f>
        <v>7.6284722222222323E-2</v>
      </c>
      <c r="S29" s="131">
        <f>IF(R29="",(""),(O29/(R29*24)))</f>
        <v>0</v>
      </c>
      <c r="T29" s="222">
        <f t="shared" si="0"/>
        <v>16</v>
      </c>
      <c r="U29" s="316">
        <f>IF(F29="",(""),((R29+(VLOOKUP(P29,'Leg-6'!$F$12:$U$44,16,FALSE)))))</f>
        <v>0.36628472222222147</v>
      </c>
      <c r="V29" s="8">
        <f>IF(F29="","",(O29+VLOOKUP('Leg-7'!F29,'Leg-6'!$F$12:$V$44,17,FALSE)))</f>
        <v>174</v>
      </c>
      <c r="W29" s="219">
        <f>IF(P29="","",((O29+(VLOOKUP('Leg-7'!P29,'Leg-6'!$F$12:$V$44,17,FALSE)))/(U29*24)))</f>
        <v>19.793345340790637</v>
      </c>
      <c r="X29" s="150">
        <f t="shared" si="6"/>
        <v>16</v>
      </c>
    </row>
    <row r="30" spans="1:24" s="6" customFormat="1" x14ac:dyDescent="0.3">
      <c r="A30" s="419">
        <f>IF(('Leg-6'!F30=""),"",('Leg-6'!F30))</f>
        <v>7</v>
      </c>
      <c r="B30" s="256" t="str">
        <f>IF((A30=""),"",VLOOKUP(A30,'Car-Name'!$A$12:$B$44,2))</f>
        <v>Myron Richardson</v>
      </c>
      <c r="C30" s="374"/>
      <c r="D30" s="256" t="str">
        <f>IF((A30=""),"",VLOOKUP(A30,'Car-Name'!$A$12:$C$44,3))</f>
        <v>208-773-9259</v>
      </c>
      <c r="E30" s="377"/>
      <c r="F30" s="380">
        <v>7</v>
      </c>
      <c r="G30" s="24" t="str">
        <f>IF((F30=""),"",(VLOOKUP(F30,'Car-Name'!$A$12:$B$44,2)))</f>
        <v>Myron Richardson</v>
      </c>
      <c r="H30" s="383"/>
      <c r="I30" s="28" t="str">
        <f>IF((H30=""),"",(H30-(VLOOKUP(F30,'Leg-7'!$A$12:$C$44,3,FALSE))))</f>
        <v/>
      </c>
      <c r="J30" s="396" t="s">
        <v>351</v>
      </c>
      <c r="K30" s="28">
        <f t="shared" si="4"/>
        <v>7.6284722222222323E-2</v>
      </c>
      <c r="L30" s="383"/>
      <c r="M30" s="383"/>
      <c r="N30" s="28">
        <f t="shared" si="1"/>
        <v>7.6284722222222323E-2</v>
      </c>
      <c r="O30" s="399">
        <v>0</v>
      </c>
      <c r="P30" s="148">
        <f t="shared" si="2"/>
        <v>7</v>
      </c>
      <c r="Q30" s="302" t="str">
        <f>IF('Car-Name'!A30="","",VLOOKUP(F30,'Car-Name'!$A$12:$B$44,2))</f>
        <v>Myron Richardson</v>
      </c>
      <c r="R30" s="149">
        <f t="shared" si="3"/>
        <v>7.6284722222222323E-2</v>
      </c>
      <c r="S30" s="131">
        <f t="shared" si="5"/>
        <v>0</v>
      </c>
      <c r="T30" s="222">
        <f t="shared" si="0"/>
        <v>16</v>
      </c>
      <c r="U30" s="316">
        <f>IF(F30="",(""),((R30+(VLOOKUP(P30,'Leg-6'!$F$12:$U$44,16,FALSE)))))</f>
        <v>0.3864236111111104</v>
      </c>
      <c r="V30" s="8">
        <f>IF(F30="","",(O30+VLOOKUP('Leg-7'!F30,'Leg-6'!$F$12:$V$44,17,FALSE)))</f>
        <v>74</v>
      </c>
      <c r="W30" s="219">
        <f>IF(P30="","",((O30+(VLOOKUP('Leg-7'!P30,'Leg-6'!$F$12:$V$44,17,FALSE)))/(U30*24)))</f>
        <v>7.9791535627639645</v>
      </c>
      <c r="X30" s="150">
        <f t="shared" si="6"/>
        <v>19</v>
      </c>
    </row>
    <row r="31" spans="1:24" s="6" customFormat="1" x14ac:dyDescent="0.3">
      <c r="A31" s="419">
        <f>IF(('Leg-6'!F31=""),"",('Leg-6'!F31))</f>
        <v>14</v>
      </c>
      <c r="B31" s="256" t="str">
        <f>IF((A31=""),"",VLOOKUP(A31,'Car-Name'!$A$12:$B$44,2))</f>
        <v>Nan Robison</v>
      </c>
      <c r="C31" s="374"/>
      <c r="D31" s="256" t="str">
        <f>IF((A31=""),"",VLOOKUP(A31,'Car-Name'!$A$12:$C$44,3))</f>
        <v>509-701-4359</v>
      </c>
      <c r="E31" s="377"/>
      <c r="F31" s="380">
        <v>14</v>
      </c>
      <c r="G31" s="24" t="str">
        <f>IF((F31=""),"",(VLOOKUP(F31,'Car-Name'!$A$12:$B$44,2)))</f>
        <v>Nan Robison</v>
      </c>
      <c r="H31" s="383"/>
      <c r="I31" s="28" t="str">
        <f>IF((H31=""),"",(H31-(VLOOKUP(F31,'Leg-7'!$A$12:$C$44,3,FALSE))))</f>
        <v/>
      </c>
      <c r="J31" s="396" t="s">
        <v>351</v>
      </c>
      <c r="K31" s="28">
        <f t="shared" si="4"/>
        <v>7.6284722222222323E-2</v>
      </c>
      <c r="L31" s="383"/>
      <c r="M31" s="383"/>
      <c r="N31" s="28">
        <f t="shared" si="1"/>
        <v>7.6284722222222323E-2</v>
      </c>
      <c r="O31" s="399">
        <v>0</v>
      </c>
      <c r="P31" s="148">
        <f t="shared" si="2"/>
        <v>14</v>
      </c>
      <c r="Q31" s="302" t="str">
        <f>IF('Car-Name'!A31="","",VLOOKUP(F31,'Car-Name'!$A$12:$B$44,2))</f>
        <v>Nan Robison</v>
      </c>
      <c r="R31" s="149">
        <f t="shared" si="3"/>
        <v>7.6284722222222323E-2</v>
      </c>
      <c r="S31" s="131">
        <f t="shared" si="5"/>
        <v>0</v>
      </c>
      <c r="T31" s="222">
        <f t="shared" si="0"/>
        <v>16</v>
      </c>
      <c r="U31" s="316">
        <f>IF(F31="",(""),((R31+(VLOOKUP(P31,'Leg-6'!$F$12:$U$44,16,FALSE)))))</f>
        <v>0.3864236111111104</v>
      </c>
      <c r="V31" s="8">
        <f>IF(F31="","",(O31+VLOOKUP('Leg-7'!F31,'Leg-6'!$F$12:$V$44,17,FALSE)))</f>
        <v>6</v>
      </c>
      <c r="W31" s="219">
        <f>IF(P31="","",((O31+(VLOOKUP('Leg-7'!P31,'Leg-6'!$F$12:$V$44,17,FALSE)))/(U31*24)))</f>
        <v>0.64695839698086199</v>
      </c>
      <c r="X31" s="150">
        <f t="shared" si="6"/>
        <v>19</v>
      </c>
    </row>
    <row r="32" spans="1:24" s="6" customFormat="1" x14ac:dyDescent="0.3">
      <c r="A32" s="419" t="str">
        <f>IF(('Leg-6'!F32=""),"",('Leg-6'!F32))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380"/>
      <c r="G32" s="24" t="str">
        <f>IF((F32=""),"",(VLOOKUP(F32,'Car-Name'!$A$12:$B$44,2)))</f>
        <v/>
      </c>
      <c r="H32" s="383"/>
      <c r="I32" s="28" t="str">
        <f>IF((H32=""),"",(H32-(VLOOKUP(F32,'Leg-7'!$A$12:$C$44,3,FALSE))))</f>
        <v/>
      </c>
      <c r="J32" s="396"/>
      <c r="K32" s="28" t="str">
        <f t="shared" si="4"/>
        <v/>
      </c>
      <c r="L32" s="383"/>
      <c r="M32" s="383"/>
      <c r="N32" s="28" t="str">
        <f t="shared" si="1"/>
        <v/>
      </c>
      <c r="O32" s="399"/>
      <c r="P32" s="148" t="str">
        <f t="shared" si="2"/>
        <v/>
      </c>
      <c r="Q32" s="302" t="e">
        <f>IF('Car-Name'!A32="","",VLOOKUP(F32,'Car-Name'!$A$12:$B$44,2))</f>
        <v>#N/A</v>
      </c>
      <c r="R32" s="149" t="str">
        <f t="shared" si="3"/>
        <v/>
      </c>
      <c r="S32" s="131" t="str">
        <f t="shared" si="5"/>
        <v/>
      </c>
      <c r="T32" s="222" t="str">
        <f t="shared" si="0"/>
        <v/>
      </c>
      <c r="U32" s="316" t="str">
        <f>IF(F32="",(""),((R32+(VLOOKUP(P32,'Leg-6'!$F$12:$U$44,16,FALSE)))))</f>
        <v/>
      </c>
      <c r="V32" s="8" t="str">
        <f>IF(F32="","",(O32+VLOOKUP('Leg-7'!F32,'Leg-6'!$F$12:$V$44,17,FALSE)))</f>
        <v/>
      </c>
      <c r="W32" s="219" t="str">
        <f>IF(P32="","",((O32+(VLOOKUP('Leg-7'!P32,'Leg-6'!$F$12:$V$44,17,FALSE)))/(U32*24)))</f>
        <v/>
      </c>
      <c r="X32" s="150" t="str">
        <f t="shared" si="6"/>
        <v/>
      </c>
    </row>
    <row r="33" spans="1:24" s="6" customFormat="1" x14ac:dyDescent="0.3">
      <c r="A33" s="419" t="str">
        <f>IF(('Leg-6'!F33=""),"",('Leg-6'!F33))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380"/>
      <c r="G33" s="24" t="str">
        <f>IF((F33=""),"",(VLOOKUP(F33,'Car-Name'!$A$12:$B$44,2)))</f>
        <v/>
      </c>
      <c r="H33" s="383"/>
      <c r="I33" s="28" t="str">
        <f>IF((H33=""),"",(H33-(VLOOKUP(F33,'Leg-7'!$A$12:$C$44,3,FALSE))))</f>
        <v/>
      </c>
      <c r="J33" s="396"/>
      <c r="K33" s="28" t="str">
        <f t="shared" si="4"/>
        <v/>
      </c>
      <c r="L33" s="383"/>
      <c r="M33" s="383"/>
      <c r="N33" s="28" t="str">
        <f t="shared" si="1"/>
        <v/>
      </c>
      <c r="O33" s="399"/>
      <c r="P33" s="148" t="str">
        <f t="shared" si="2"/>
        <v/>
      </c>
      <c r="Q33" s="302" t="e">
        <f>IF('Car-Name'!A33="","",VLOOKUP(F33,'Car-Name'!$A$12:$B$44,2))</f>
        <v>#N/A</v>
      </c>
      <c r="R33" s="149" t="str">
        <f t="shared" si="3"/>
        <v/>
      </c>
      <c r="S33" s="131" t="str">
        <f t="shared" si="5"/>
        <v/>
      </c>
      <c r="T33" s="222" t="str">
        <f t="shared" si="0"/>
        <v/>
      </c>
      <c r="U33" s="316" t="str">
        <f>IF(F33="",(""),((R33+(VLOOKUP(P33,'Leg-6'!$F$12:$U$44,16,FALSE)))))</f>
        <v/>
      </c>
      <c r="V33" s="8" t="str">
        <f>IF(F33="","",(O33+VLOOKUP('Leg-7'!F33,'Leg-6'!$F$12:$V$44,17,FALSE)))</f>
        <v/>
      </c>
      <c r="W33" s="219" t="str">
        <f>IF(P33="","",((O33+(VLOOKUP('Leg-7'!P33,'Leg-6'!$F$12:$V$44,17,FALSE)))/(U33*24)))</f>
        <v/>
      </c>
      <c r="X33" s="150" t="str">
        <f t="shared" si="6"/>
        <v/>
      </c>
    </row>
    <row r="34" spans="1:24" s="6" customFormat="1" x14ac:dyDescent="0.3">
      <c r="A34" s="419" t="str">
        <f>IF(('Leg-6'!F34=""),"",('Leg-6'!F34))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380"/>
      <c r="G34" s="24" t="str">
        <f>IF((F34=""),"",(VLOOKUP(F34,'Car-Name'!$A$12:$B$44,2)))</f>
        <v/>
      </c>
      <c r="H34" s="383"/>
      <c r="I34" s="28" t="str">
        <f>IF((H34=""),"",(H34-(VLOOKUP(F34,'Leg-7'!$A$12:$C$44,3,FALSE))))</f>
        <v/>
      </c>
      <c r="J34" s="396"/>
      <c r="K34" s="28" t="str">
        <f t="shared" si="4"/>
        <v/>
      </c>
      <c r="L34" s="383"/>
      <c r="M34" s="383"/>
      <c r="N34" s="28" t="str">
        <f t="shared" si="1"/>
        <v/>
      </c>
      <c r="O34" s="399"/>
      <c r="P34" s="148" t="str">
        <f t="shared" si="2"/>
        <v/>
      </c>
      <c r="Q34" s="302" t="e">
        <f>IF('Car-Name'!A34="","",VLOOKUP(F34,'Car-Name'!$A$12:$B$44,2))</f>
        <v>#N/A</v>
      </c>
      <c r="R34" s="149" t="str">
        <f t="shared" si="3"/>
        <v/>
      </c>
      <c r="S34" s="131" t="str">
        <f t="shared" si="5"/>
        <v/>
      </c>
      <c r="T34" s="222" t="str">
        <f t="shared" si="0"/>
        <v/>
      </c>
      <c r="U34" s="316" t="str">
        <f>IF(F34="",(""),((R34+(VLOOKUP(P34,'Leg-6'!$F$12:$U$44,16,FALSE)))))</f>
        <v/>
      </c>
      <c r="V34" s="8" t="str">
        <f>IF(F34="","",(O34+VLOOKUP('Leg-7'!F34,'Leg-6'!$F$12:$V$44,17,FALSE)))</f>
        <v/>
      </c>
      <c r="W34" s="219" t="str">
        <f>IF(P34="","",((O34+(VLOOKUP('Leg-7'!P34,'Leg-6'!$F$12:$V$44,17,FALSE)))/(U34*24)))</f>
        <v/>
      </c>
      <c r="X34" s="150" t="str">
        <f t="shared" si="6"/>
        <v/>
      </c>
    </row>
    <row r="35" spans="1:24" s="6" customFormat="1" x14ac:dyDescent="0.3">
      <c r="A35" s="419" t="str">
        <f>IF(('Leg-6'!F35=""),"",('Leg-6'!F35))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380"/>
      <c r="G35" s="24" t="str">
        <f>IF((F35=""),"",(VLOOKUP(F35,'Car-Name'!$A$12:$B$44,2)))</f>
        <v/>
      </c>
      <c r="H35" s="383"/>
      <c r="I35" s="28" t="str">
        <f>IF((H35=""),"",(H35-(VLOOKUP(F35,'Leg-7'!$A$12:$C$44,3,FALSE))))</f>
        <v/>
      </c>
      <c r="J35" s="396"/>
      <c r="K35" s="28" t="str">
        <f t="shared" si="4"/>
        <v/>
      </c>
      <c r="L35" s="383"/>
      <c r="M35" s="383"/>
      <c r="N35" s="28" t="str">
        <f t="shared" si="1"/>
        <v/>
      </c>
      <c r="O35" s="399"/>
      <c r="P35" s="148" t="str">
        <f t="shared" si="2"/>
        <v/>
      </c>
      <c r="Q35" s="302" t="str">
        <f>IF('Car-Name'!A35="","",VLOOKUP(F35,'Car-Name'!$A$12:$B$44,2))</f>
        <v/>
      </c>
      <c r="R35" s="149" t="str">
        <f t="shared" si="3"/>
        <v/>
      </c>
      <c r="S35" s="131" t="str">
        <f t="shared" si="5"/>
        <v/>
      </c>
      <c r="T35" s="222" t="str">
        <f t="shared" si="0"/>
        <v/>
      </c>
      <c r="U35" s="316" t="str">
        <f>IF(F35="",(""),((R35+(VLOOKUP(P35,'Leg-6'!$F$12:$U$44,16,FALSE)))))</f>
        <v/>
      </c>
      <c r="V35" s="8" t="str">
        <f>IF(F35="","",(O35+VLOOKUP('Leg-7'!F35,'Leg-6'!$F$12:$V$44,17,FALSE)))</f>
        <v/>
      </c>
      <c r="W35" s="219" t="str">
        <f>IF(P35="","",((O35+(VLOOKUP('Leg-7'!P35,'Leg-6'!$F$12:$V$44,17,FALSE)))/(U35*24)))</f>
        <v/>
      </c>
      <c r="X35" s="150" t="str">
        <f t="shared" si="6"/>
        <v/>
      </c>
    </row>
    <row r="36" spans="1:24" s="6" customFormat="1" x14ac:dyDescent="0.3">
      <c r="A36" s="419" t="str">
        <f>IF(('Leg-6'!F36=""),"",('Leg-6'!F36))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380"/>
      <c r="G36" s="24" t="str">
        <f>IF((F36=""),"",(VLOOKUP(F36,'Car-Name'!$A$12:$B$44,2)))</f>
        <v/>
      </c>
      <c r="H36" s="383"/>
      <c r="I36" s="28" t="str">
        <f>IF((H36=""),"",(H36-(VLOOKUP(F36,'Leg-7'!$A$12:$C$44,3,FALSE))))</f>
        <v/>
      </c>
      <c r="J36" s="396"/>
      <c r="K36" s="28" t="str">
        <f t="shared" si="4"/>
        <v/>
      </c>
      <c r="L36" s="383"/>
      <c r="M36" s="383"/>
      <c r="N36" s="28" t="str">
        <f t="shared" si="1"/>
        <v/>
      </c>
      <c r="O36" s="399"/>
      <c r="P36" s="148" t="str">
        <f t="shared" si="2"/>
        <v/>
      </c>
      <c r="Q36" s="302" t="str">
        <f>IF('Car-Name'!A36="","",VLOOKUP(F36,'Car-Name'!$A$12:$B$44,2))</f>
        <v/>
      </c>
      <c r="R36" s="149" t="str">
        <f t="shared" si="3"/>
        <v/>
      </c>
      <c r="S36" s="131" t="str">
        <f t="shared" si="5"/>
        <v/>
      </c>
      <c r="T36" s="222" t="str">
        <f t="shared" si="0"/>
        <v/>
      </c>
      <c r="U36" s="316" t="str">
        <f>IF(F36="",(""),((R36+(VLOOKUP(P36,'Leg-6'!$F$12:$U$44,16,FALSE)))))</f>
        <v/>
      </c>
      <c r="V36" s="8" t="str">
        <f>IF(F36="","",(O36+VLOOKUP('Leg-7'!F36,'Leg-6'!$F$12:$V$44,17,FALSE)))</f>
        <v/>
      </c>
      <c r="W36" s="219" t="str">
        <f>IF(P36="","",((O36+(VLOOKUP('Leg-7'!P36,'Leg-6'!$F$12:$V$44,17,FALSE)))/(U36*24)))</f>
        <v/>
      </c>
      <c r="X36" s="150" t="str">
        <f t="shared" si="6"/>
        <v/>
      </c>
    </row>
    <row r="37" spans="1:24" s="6" customFormat="1" x14ac:dyDescent="0.3">
      <c r="A37" s="419" t="str">
        <f>IF(('Leg-6'!F37=""),"",('Leg-6'!F37))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380"/>
      <c r="G37" s="24" t="str">
        <f>IF((F37=""),"",(VLOOKUP(F37,'Car-Name'!$A$12:$B$44,2)))</f>
        <v/>
      </c>
      <c r="H37" s="383"/>
      <c r="I37" s="28" t="str">
        <f>IF((H37=""),"",(H37-(VLOOKUP(F37,'Leg-7'!$A$12:$C$44,3,FALSE))))</f>
        <v/>
      </c>
      <c r="J37" s="396"/>
      <c r="K37" s="28" t="str">
        <f t="shared" si="4"/>
        <v/>
      </c>
      <c r="L37" s="383"/>
      <c r="M37" s="383"/>
      <c r="N37" s="28" t="str">
        <f t="shared" si="1"/>
        <v/>
      </c>
      <c r="O37" s="399"/>
      <c r="P37" s="148" t="str">
        <f t="shared" si="2"/>
        <v/>
      </c>
      <c r="Q37" s="302" t="str">
        <f>IF('Car-Name'!A37="","",VLOOKUP(F37,'Car-Name'!$A$12:$B$44,2))</f>
        <v/>
      </c>
      <c r="R37" s="149" t="str">
        <f t="shared" si="3"/>
        <v/>
      </c>
      <c r="S37" s="131" t="str">
        <f t="shared" si="5"/>
        <v/>
      </c>
      <c r="T37" s="222" t="str">
        <f t="shared" si="0"/>
        <v/>
      </c>
      <c r="U37" s="316" t="str">
        <f>IF(F37="",(""),((R37+(VLOOKUP(P37,'Leg-6'!$F$12:$U$44,16,FALSE)))))</f>
        <v/>
      </c>
      <c r="V37" s="8" t="str">
        <f>IF(F37="","",(O37+VLOOKUP('Leg-7'!F37,'Leg-6'!$F$12:$V$44,17,FALSE)))</f>
        <v/>
      </c>
      <c r="W37" s="219" t="str">
        <f>IF(P37="","",((O37+(VLOOKUP('Leg-7'!P37,'Leg-6'!$F$12:$V$44,17,FALSE)))/(U37*24)))</f>
        <v/>
      </c>
      <c r="X37" s="150" t="str">
        <f t="shared" si="6"/>
        <v/>
      </c>
    </row>
    <row r="38" spans="1:24" s="6" customFormat="1" x14ac:dyDescent="0.3">
      <c r="A38" s="419" t="str">
        <f>IF(('Leg-6'!F38=""),"",('Leg-6'!F38))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380"/>
      <c r="G38" s="24" t="str">
        <f>IF((F38=""),"",(VLOOKUP(F38,'Car-Name'!$A$12:$B$44,2)))</f>
        <v/>
      </c>
      <c r="H38" s="383"/>
      <c r="I38" s="28" t="str">
        <f>IF((H38=""),"",(H38-(VLOOKUP(F38,'Leg-7'!$A$12:$C$44,3,FALSE))))</f>
        <v/>
      </c>
      <c r="J38" s="396"/>
      <c r="K38" s="28" t="str">
        <f t="shared" si="4"/>
        <v/>
      </c>
      <c r="L38" s="383"/>
      <c r="M38" s="383"/>
      <c r="N38" s="28" t="str">
        <f t="shared" si="1"/>
        <v/>
      </c>
      <c r="O38" s="399"/>
      <c r="P38" s="148" t="str">
        <f t="shared" si="2"/>
        <v/>
      </c>
      <c r="Q38" s="302" t="str">
        <f>IF('Car-Name'!A38="","",VLOOKUP(F38,'Car-Name'!$A$12:$B$44,2))</f>
        <v/>
      </c>
      <c r="R38" s="149" t="str">
        <f t="shared" si="3"/>
        <v/>
      </c>
      <c r="S38" s="131" t="str">
        <f t="shared" si="5"/>
        <v/>
      </c>
      <c r="T38" s="222" t="str">
        <f t="shared" si="0"/>
        <v/>
      </c>
      <c r="U38" s="316" t="str">
        <f>IF(F38="",(""),((R38+(VLOOKUP(P38,'Leg-6'!$F$12:$U$44,16,FALSE)))))</f>
        <v/>
      </c>
      <c r="V38" s="8" t="str">
        <f>IF(F38="","",(O38+VLOOKUP('Leg-7'!F38,'Leg-6'!$F$12:$V$44,17,FALSE)))</f>
        <v/>
      </c>
      <c r="W38" s="219" t="str">
        <f>IF(P38="","",((O38+(VLOOKUP('Leg-7'!P38,'Leg-6'!$F$12:$V$44,17,FALSE)))/(U38*24)))</f>
        <v/>
      </c>
      <c r="X38" s="150" t="str">
        <f t="shared" si="6"/>
        <v/>
      </c>
    </row>
    <row r="39" spans="1:24" s="6" customFormat="1" x14ac:dyDescent="0.3">
      <c r="A39" s="419" t="str">
        <f>IF(('Leg-6'!F39=""),"",('Leg-6'!F39))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380"/>
      <c r="G39" s="24" t="str">
        <f>IF((F39=""),"",(VLOOKUP(F39,'Car-Name'!$A$12:$B$44,2)))</f>
        <v/>
      </c>
      <c r="H39" s="383"/>
      <c r="I39" s="28" t="str">
        <f>IF((H39=""),"",(H39-(VLOOKUP(F39,'Leg-7'!$A$12:$C$44,3,FALSE))))</f>
        <v/>
      </c>
      <c r="J39" s="396"/>
      <c r="K39" s="28" t="str">
        <f t="shared" si="4"/>
        <v/>
      </c>
      <c r="L39" s="383"/>
      <c r="M39" s="383"/>
      <c r="N39" s="28" t="str">
        <f t="shared" si="1"/>
        <v/>
      </c>
      <c r="O39" s="399"/>
      <c r="P39" s="148" t="str">
        <f t="shared" si="2"/>
        <v/>
      </c>
      <c r="Q39" s="302" t="str">
        <f>IF('Car-Name'!A39="","",VLOOKUP(F39,'Car-Name'!$A$12:$B$44,2))</f>
        <v/>
      </c>
      <c r="R39" s="149" t="str">
        <f t="shared" si="3"/>
        <v/>
      </c>
      <c r="S39" s="131" t="str">
        <f t="shared" si="5"/>
        <v/>
      </c>
      <c r="T39" s="222" t="str">
        <f t="shared" si="0"/>
        <v/>
      </c>
      <c r="U39" s="316" t="str">
        <f>IF(F39="",(""),((R39+(VLOOKUP(P39,'Leg-6'!$F$12:$U$44,16,FALSE)))))</f>
        <v/>
      </c>
      <c r="V39" s="8" t="str">
        <f>IF(F39="","",(O39+VLOOKUP('Leg-7'!F39,'Leg-6'!$F$12:$V$44,17,FALSE)))</f>
        <v/>
      </c>
      <c r="W39" s="219" t="str">
        <f>IF(P39="","",((O39+(VLOOKUP('Leg-7'!P39,'Leg-6'!$F$12:$V$44,17,FALSE)))/(U39*24)))</f>
        <v/>
      </c>
      <c r="X39" s="150" t="str">
        <f t="shared" si="6"/>
        <v/>
      </c>
    </row>
    <row r="40" spans="1:24" s="6" customFormat="1" x14ac:dyDescent="0.3">
      <c r="A40" s="419" t="str">
        <f>IF(('Leg-6'!F40=""),"",('Leg-6'!F40))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380"/>
      <c r="G40" s="24" t="str">
        <f>IF((F40=""),"",(VLOOKUP(F40,'Car-Name'!$A$12:$B$44,2)))</f>
        <v/>
      </c>
      <c r="H40" s="383"/>
      <c r="I40" s="28" t="str">
        <f>IF((H40=""),"",(H40-(VLOOKUP(F40,'Leg-7'!$A$12:$C$44,3,FALSE))))</f>
        <v/>
      </c>
      <c r="J40" s="396"/>
      <c r="K40" s="28" t="str">
        <f t="shared" si="4"/>
        <v/>
      </c>
      <c r="L40" s="383"/>
      <c r="M40" s="383"/>
      <c r="N40" s="28" t="str">
        <f t="shared" si="1"/>
        <v/>
      </c>
      <c r="O40" s="399"/>
      <c r="P40" s="148" t="str">
        <f t="shared" si="2"/>
        <v/>
      </c>
      <c r="Q40" s="302" t="str">
        <f>IF('Car-Name'!A40="","",VLOOKUP(F40,'Car-Name'!$A$12:$B$44,2))</f>
        <v/>
      </c>
      <c r="R40" s="149" t="str">
        <f t="shared" si="3"/>
        <v/>
      </c>
      <c r="S40" s="131" t="str">
        <f t="shared" si="5"/>
        <v/>
      </c>
      <c r="T40" s="222" t="str">
        <f t="shared" si="0"/>
        <v/>
      </c>
      <c r="U40" s="316" t="str">
        <f>IF(F40="",(""),((R40+(VLOOKUP(P40,'Leg-6'!$F$12:$U$44,16,FALSE)))))</f>
        <v/>
      </c>
      <c r="V40" s="8" t="str">
        <f>IF(F40="","",(O40+VLOOKUP('Leg-7'!F40,'Leg-6'!$F$12:$V$44,17,FALSE)))</f>
        <v/>
      </c>
      <c r="W40" s="219" t="str">
        <f>IF(P40="","",((O40+(VLOOKUP('Leg-7'!P40,'Leg-6'!$F$12:$V$44,17,FALSE)))/(U40*24)))</f>
        <v/>
      </c>
      <c r="X40" s="150" t="str">
        <f t="shared" si="6"/>
        <v/>
      </c>
    </row>
    <row r="41" spans="1:24" s="6" customFormat="1" x14ac:dyDescent="0.3">
      <c r="A41" s="419" t="str">
        <f>IF(('Leg-6'!F41=""),"",('Leg-6'!F41))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380"/>
      <c r="G41" s="24" t="str">
        <f>IF((F41=""),"",(VLOOKUP(F41,'Car-Name'!$A$12:$B$44,2)))</f>
        <v/>
      </c>
      <c r="H41" s="383"/>
      <c r="I41" s="28" t="str">
        <f>IF((H41=""),"",(H41-(VLOOKUP(F41,'Leg-7'!$A$12:$C$44,3,FALSE))))</f>
        <v/>
      </c>
      <c r="J41" s="396"/>
      <c r="K41" s="28" t="str">
        <f t="shared" si="4"/>
        <v/>
      </c>
      <c r="L41" s="383"/>
      <c r="M41" s="383"/>
      <c r="N41" s="28" t="str">
        <f t="shared" si="1"/>
        <v/>
      </c>
      <c r="O41" s="399"/>
      <c r="P41" s="148" t="str">
        <f t="shared" si="2"/>
        <v/>
      </c>
      <c r="Q41" s="302" t="str">
        <f>IF('Car-Name'!A41="","",VLOOKUP(F41,'Car-Name'!$A$12:$B$44,2))</f>
        <v/>
      </c>
      <c r="R41" s="149" t="str">
        <f t="shared" si="3"/>
        <v/>
      </c>
      <c r="S41" s="131" t="str">
        <f t="shared" si="5"/>
        <v/>
      </c>
      <c r="T41" s="222" t="str">
        <f t="shared" si="0"/>
        <v/>
      </c>
      <c r="U41" s="316" t="str">
        <f>IF(F41="",(""),((R41+(VLOOKUP(P41,'Leg-6'!$F$12:$U$44,16,FALSE)))))</f>
        <v/>
      </c>
      <c r="V41" s="8" t="str">
        <f>IF(F41="","",(O41+VLOOKUP('Leg-7'!F41,'Leg-6'!$F$12:$V$44,17,FALSE)))</f>
        <v/>
      </c>
      <c r="W41" s="219" t="str">
        <f>IF(P41="","",((O41+(VLOOKUP('Leg-7'!P41,'Leg-6'!$F$12:$V$44,17,FALSE)))/(U41*24)))</f>
        <v/>
      </c>
      <c r="X41" s="150" t="str">
        <f t="shared" si="6"/>
        <v/>
      </c>
    </row>
    <row r="42" spans="1:24" s="6" customFormat="1" x14ac:dyDescent="0.3">
      <c r="A42" s="419" t="str">
        <f>IF(('Leg-6'!F42=""),"",('Leg-6'!F42))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380"/>
      <c r="G42" s="24" t="str">
        <f>IF((F42=""),"",(VLOOKUP(F42,'Car-Name'!$A$12:$B$44,2)))</f>
        <v/>
      </c>
      <c r="H42" s="383"/>
      <c r="I42" s="28" t="str">
        <f>IF((H42=""),"",(H42-(VLOOKUP(F42,'Leg-7'!$A$12:$C$44,3,FALSE))))</f>
        <v/>
      </c>
      <c r="J42" s="396"/>
      <c r="K42" s="28" t="str">
        <f t="shared" si="4"/>
        <v/>
      </c>
      <c r="L42" s="383"/>
      <c r="M42" s="383"/>
      <c r="N42" s="28" t="str">
        <f t="shared" si="1"/>
        <v/>
      </c>
      <c r="O42" s="399"/>
      <c r="P42" s="148" t="str">
        <f t="shared" si="2"/>
        <v/>
      </c>
      <c r="Q42" s="302" t="str">
        <f>IF('Car-Name'!A42="","",VLOOKUP(F42,'Car-Name'!$A$12:$B$44,2))</f>
        <v/>
      </c>
      <c r="R42" s="149" t="str">
        <f t="shared" si="3"/>
        <v/>
      </c>
      <c r="S42" s="131" t="str">
        <f t="shared" si="5"/>
        <v/>
      </c>
      <c r="T42" s="222" t="str">
        <f t="shared" si="0"/>
        <v/>
      </c>
      <c r="U42" s="316" t="str">
        <f>IF(F42="",(""),((R42+(VLOOKUP(P42,'Leg-6'!$F$12:$U$44,16,FALSE)))))</f>
        <v/>
      </c>
      <c r="V42" s="8" t="str">
        <f>IF(F42="","",(O42+VLOOKUP('Leg-7'!F42,'Leg-6'!$F$12:$V$44,17,FALSE)))</f>
        <v/>
      </c>
      <c r="W42" s="219" t="str">
        <f>IF(P42="","",((O42+(VLOOKUP('Leg-7'!P42,'Leg-6'!$F$12:$V$44,17,FALSE)))/(U42*24)))</f>
        <v/>
      </c>
      <c r="X42" s="150" t="str">
        <f t="shared" si="6"/>
        <v/>
      </c>
    </row>
    <row r="43" spans="1:24" s="6" customFormat="1" x14ac:dyDescent="0.3">
      <c r="A43" s="419" t="str">
        <f>IF(('Leg-6'!F43=""),"",('Leg-6'!F43))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380"/>
      <c r="G43" s="24" t="str">
        <f>IF((F43=""),"",(VLOOKUP(F43,'Car-Name'!$A$12:$B$44,2)))</f>
        <v/>
      </c>
      <c r="H43" s="383"/>
      <c r="I43" s="28" t="str">
        <f>IF((H43=""),"",(H43-(VLOOKUP(F43,'Leg-7'!$A$12:$C$44,3,FALSE))))</f>
        <v/>
      </c>
      <c r="J43" s="396"/>
      <c r="K43" s="28" t="str">
        <f t="shared" si="4"/>
        <v/>
      </c>
      <c r="L43" s="383"/>
      <c r="M43" s="383"/>
      <c r="N43" s="28" t="str">
        <f t="shared" si="1"/>
        <v/>
      </c>
      <c r="O43" s="399"/>
      <c r="P43" s="148" t="str">
        <f t="shared" si="2"/>
        <v/>
      </c>
      <c r="Q43" s="302" t="str">
        <f>IF('Car-Name'!A43="","",VLOOKUP(F43,'Car-Name'!$A$12:$B$44,2))</f>
        <v/>
      </c>
      <c r="R43" s="149" t="str">
        <f t="shared" si="3"/>
        <v/>
      </c>
      <c r="S43" s="131" t="str">
        <f t="shared" si="5"/>
        <v/>
      </c>
      <c r="T43" s="222" t="str">
        <f t="shared" si="0"/>
        <v/>
      </c>
      <c r="U43" s="316" t="str">
        <f>IF(F43="",(""),((R43+(VLOOKUP(P43,'Leg-6'!$F$12:$U$44,16,FALSE)))))</f>
        <v/>
      </c>
      <c r="V43" s="8" t="str">
        <f>IF(F43="","",(O43+VLOOKUP('Leg-7'!F43,'Leg-6'!$F$12:$V$44,17,FALSE)))</f>
        <v/>
      </c>
      <c r="W43" s="219" t="str">
        <f>IF(P43="","",((O43+(VLOOKUP('Leg-7'!P43,'Leg-6'!$F$12:$V$44,17,FALSE)))/(U43*24)))</f>
        <v/>
      </c>
      <c r="X43" s="150" t="str">
        <f t="shared" si="6"/>
        <v/>
      </c>
    </row>
    <row r="44" spans="1:24" s="6" customFormat="1" ht="15" thickBot="1" x14ac:dyDescent="0.35">
      <c r="A44" s="419" t="str">
        <f>IF(('Leg-6'!F44=""),"",('Leg-6'!F44))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381"/>
      <c r="G44" s="25" t="str">
        <f>IF((F44=""),"",(VLOOKUP(F44,'Car-Name'!$A$12:$B$44,2)))</f>
        <v/>
      </c>
      <c r="H44" s="384"/>
      <c r="I44" s="29" t="str">
        <f>IF((H44=""),"",(H44-(VLOOKUP(F44,'Leg-7'!$A$12:$C$44,3,FALSE))))</f>
        <v/>
      </c>
      <c r="J44" s="397"/>
      <c r="K44" s="29" t="str">
        <f t="shared" si="4"/>
        <v/>
      </c>
      <c r="L44" s="384"/>
      <c r="M44" s="384"/>
      <c r="N44" s="29" t="str">
        <f t="shared" si="1"/>
        <v/>
      </c>
      <c r="O44" s="400"/>
      <c r="P44" s="153" t="str">
        <f t="shared" si="2"/>
        <v/>
      </c>
      <c r="Q44" s="307" t="str">
        <f>IF('Car-Name'!A44="","",VLOOKUP(F44,'Car-Name'!$A$12:$B$44,2))</f>
        <v/>
      </c>
      <c r="R44" s="154" t="str">
        <f t="shared" si="3"/>
        <v/>
      </c>
      <c r="S44" s="136" t="str">
        <f t="shared" si="5"/>
        <v/>
      </c>
      <c r="T44" s="308" t="str">
        <f t="shared" si="0"/>
        <v/>
      </c>
      <c r="U44" s="319" t="str">
        <f>IF(F44="",(""),((R44+(VLOOKUP(P44,'Leg-6'!$F$12:$U$44,16,FALSE)))))</f>
        <v/>
      </c>
      <c r="V44" s="9" t="str">
        <f>IF(F44="","",(O44+VLOOKUP('Leg-7'!F44,'Leg-6'!$F$12:$V$44,17,FALSE)))</f>
        <v/>
      </c>
      <c r="W44" s="237" t="str">
        <f>IF(P44="","",((O44+(VLOOKUP('Leg-7'!P44,'Leg-6'!$F$12:$V$44,17,FALSE)))/(U44*24)))</f>
        <v/>
      </c>
      <c r="X44" s="155" t="str">
        <f t="shared" si="6"/>
        <v/>
      </c>
    </row>
  </sheetData>
  <sheetProtection algorithmName="SHA-512" hashValue="ozVwXpgjtiYYK9MOOz9aCBs0CRHkfgOX7M67QzLmyyLMvNquqCIe77PjMbFlSRBwqn/2ZEVeu8QmBOwulK8kUg==" saltValue="4HNJGsAXuyiKirEG/ZVUyQ==" spinCount="100000" sheet="1" objects="1" scenarios="1"/>
  <mergeCells count="15">
    <mergeCell ref="R3:T3"/>
    <mergeCell ref="U3:X3"/>
    <mergeCell ref="H5:I5"/>
    <mergeCell ref="J5:K5"/>
    <mergeCell ref="L5:N5"/>
    <mergeCell ref="U5:X5"/>
    <mergeCell ref="H4:I4"/>
    <mergeCell ref="J4:K4"/>
    <mergeCell ref="L4:M4"/>
    <mergeCell ref="A1:E1"/>
    <mergeCell ref="L2:N2"/>
    <mergeCell ref="G3:J3"/>
    <mergeCell ref="H6:I6"/>
    <mergeCell ref="J6:K6"/>
    <mergeCell ref="L6:N6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C460C-7AB7-4D94-A9C4-EDFC20364388}">
  <dimension ref="A1:AG44"/>
  <sheetViews>
    <sheetView topLeftCell="L9" workbookViewId="0">
      <selection activeCell="R18" sqref="R18"/>
    </sheetView>
  </sheetViews>
  <sheetFormatPr defaultRowHeight="14.4" x14ac:dyDescent="0.3"/>
  <cols>
    <col min="1" max="1" width="7.77734375" customWidth="1"/>
    <col min="2" max="2" width="19.77734375" customWidth="1"/>
    <col min="3" max="3" width="14.77734375" customWidth="1"/>
    <col min="4" max="4" width="15.77734375" customWidth="1"/>
    <col min="5" max="5" width="26.77734375" customWidth="1"/>
    <col min="6" max="6" width="5.77734375" customWidth="1"/>
    <col min="7" max="7" width="16.77734375" customWidth="1"/>
    <col min="8" max="9" width="8.77734375" customWidth="1"/>
    <col min="10" max="10" width="5.88671875" customWidth="1"/>
    <col min="11" max="11" width="8.77734375" customWidth="1"/>
    <col min="12" max="13" width="7.77734375" customWidth="1"/>
    <col min="14" max="14" width="8.77734375" customWidth="1"/>
    <col min="15" max="15" width="5.77734375" customWidth="1"/>
    <col min="16" max="16" width="6.77734375" customWidth="1"/>
    <col min="17" max="17" width="21.77734375" customWidth="1"/>
    <col min="18" max="18" width="9.77734375" customWidth="1"/>
    <col min="19" max="19" width="6.77734375" customWidth="1"/>
    <col min="20" max="20" width="5.77734375" customWidth="1"/>
    <col min="21" max="21" width="9.77734375" customWidth="1"/>
    <col min="22" max="22" width="7.88671875" customWidth="1"/>
    <col min="23" max="23" width="6.5546875" customWidth="1"/>
    <col min="24" max="24" width="6.44140625" customWidth="1"/>
    <col min="26" max="26" width="16.33203125" customWidth="1"/>
    <col min="30" max="30" width="9.5546875" bestFit="1" customWidth="1"/>
  </cols>
  <sheetData>
    <row r="1" spans="1:33" ht="18.600000000000001" thickBot="1" x14ac:dyDescent="0.4">
      <c r="A1" s="488" t="s">
        <v>190</v>
      </c>
      <c r="B1" s="489"/>
      <c r="C1" s="489"/>
      <c r="D1" s="489"/>
      <c r="E1" s="490"/>
      <c r="F1" s="258" t="s">
        <v>191</v>
      </c>
      <c r="G1" s="259"/>
      <c r="H1" s="259"/>
      <c r="I1" s="259"/>
      <c r="J1" s="259"/>
      <c r="K1" s="259"/>
      <c r="L1" s="259"/>
      <c r="M1" s="259"/>
      <c r="N1" s="260"/>
      <c r="O1" s="21"/>
      <c r="P1" s="280"/>
      <c r="Q1" s="281" t="s">
        <v>192</v>
      </c>
      <c r="R1" s="184"/>
      <c r="S1" s="185"/>
      <c r="T1" s="186"/>
      <c r="U1" s="187"/>
      <c r="V1" s="187"/>
      <c r="W1" s="186"/>
      <c r="X1" s="189"/>
      <c r="Z1" t="s">
        <v>362</v>
      </c>
    </row>
    <row r="2" spans="1:33" ht="15" thickBot="1" x14ac:dyDescent="0.35">
      <c r="A2" s="32"/>
      <c r="B2" s="33"/>
      <c r="C2" s="34"/>
      <c r="D2" s="249" t="s">
        <v>53</v>
      </c>
      <c r="E2" s="368"/>
      <c r="F2" s="66"/>
      <c r="G2" s="67"/>
      <c r="H2" s="68"/>
      <c r="I2" s="69"/>
      <c r="J2" s="69"/>
      <c r="K2" s="70" t="s">
        <v>53</v>
      </c>
      <c r="L2" s="493"/>
      <c r="M2" s="514"/>
      <c r="N2" s="515"/>
      <c r="O2" s="261"/>
      <c r="P2" s="312"/>
      <c r="Q2" s="276"/>
      <c r="R2" s="277"/>
      <c r="S2" s="196"/>
      <c r="T2" s="110"/>
      <c r="U2" s="278"/>
      <c r="V2" s="278"/>
      <c r="W2" s="109"/>
      <c r="X2" s="279"/>
    </row>
    <row r="3" spans="1:33" ht="18.600000000000001" thickBot="1" x14ac:dyDescent="0.4">
      <c r="A3" s="250" t="s">
        <v>186</v>
      </c>
      <c r="B3" s="251"/>
      <c r="C3" s="252"/>
      <c r="D3" s="253"/>
      <c r="E3" s="52" t="s">
        <v>42</v>
      </c>
      <c r="F3" s="66"/>
      <c r="G3" s="526" t="s">
        <v>189</v>
      </c>
      <c r="H3" s="527"/>
      <c r="I3" s="527"/>
      <c r="J3" s="528"/>
      <c r="K3" s="75" t="s">
        <v>60</v>
      </c>
      <c r="L3" s="14"/>
      <c r="M3" s="76" t="s">
        <v>5</v>
      </c>
      <c r="N3" s="262" t="s">
        <v>6</v>
      </c>
      <c r="O3" s="162"/>
      <c r="P3" s="111"/>
      <c r="Q3" s="195"/>
      <c r="R3" s="531" t="s">
        <v>193</v>
      </c>
      <c r="S3" s="529"/>
      <c r="T3" s="530"/>
      <c r="U3" s="529" t="s">
        <v>194</v>
      </c>
      <c r="V3" s="529"/>
      <c r="W3" s="529"/>
      <c r="X3" s="530"/>
      <c r="AA3" t="s">
        <v>193</v>
      </c>
      <c r="AD3" t="s">
        <v>194</v>
      </c>
    </row>
    <row r="4" spans="1:33" ht="18.600000000000001" thickBot="1" x14ac:dyDescent="0.4">
      <c r="A4" s="41"/>
      <c r="B4" s="42"/>
      <c r="C4" s="43" t="s">
        <v>109</v>
      </c>
      <c r="D4" s="44" t="s">
        <v>110</v>
      </c>
      <c r="E4" s="45" t="s">
        <v>78</v>
      </c>
      <c r="F4" s="66"/>
      <c r="G4" s="79"/>
      <c r="H4" s="496" t="s">
        <v>114</v>
      </c>
      <c r="I4" s="497"/>
      <c r="J4" s="498" t="s">
        <v>115</v>
      </c>
      <c r="K4" s="499"/>
      <c r="L4" s="486" t="s">
        <v>126</v>
      </c>
      <c r="M4" s="487"/>
      <c r="N4" s="401"/>
      <c r="O4" s="162"/>
      <c r="P4" s="313"/>
      <c r="Q4" s="198"/>
      <c r="R4" s="247"/>
      <c r="S4" s="199"/>
      <c r="T4" s="248"/>
      <c r="U4" s="201"/>
      <c r="V4" s="201"/>
      <c r="W4" s="200"/>
      <c r="X4" s="202"/>
    </row>
    <row r="5" spans="1:33" ht="18.600000000000001" thickBot="1" x14ac:dyDescent="0.4">
      <c r="A5" s="46"/>
      <c r="B5" s="274" t="s">
        <v>111</v>
      </c>
      <c r="C5" s="395" t="s">
        <v>360</v>
      </c>
      <c r="D5" s="373" t="s">
        <v>359</v>
      </c>
      <c r="E5" s="48" t="s">
        <v>187</v>
      </c>
      <c r="F5" s="66"/>
      <c r="G5" s="272" t="s">
        <v>107</v>
      </c>
      <c r="H5" s="505" t="s">
        <v>360</v>
      </c>
      <c r="I5" s="506"/>
      <c r="J5" s="505" t="s">
        <v>359</v>
      </c>
      <c r="K5" s="506"/>
      <c r="L5" s="532" t="s">
        <v>200</v>
      </c>
      <c r="M5" s="533"/>
      <c r="N5" s="534"/>
      <c r="O5" s="263"/>
      <c r="P5" s="313"/>
      <c r="Q5" s="198"/>
      <c r="R5" s="203"/>
      <c r="S5" s="199"/>
      <c r="T5" s="204" t="s">
        <v>53</v>
      </c>
      <c r="U5" s="516">
        <v>42177</v>
      </c>
      <c r="V5" s="517"/>
      <c r="W5" s="518"/>
      <c r="X5" s="519"/>
      <c r="AC5" t="s">
        <v>53</v>
      </c>
      <c r="AD5" s="482">
        <v>44005</v>
      </c>
    </row>
    <row r="6" spans="1:33" ht="18.600000000000001" thickBot="1" x14ac:dyDescent="0.4">
      <c r="A6" s="49"/>
      <c r="B6" s="275" t="s">
        <v>113</v>
      </c>
      <c r="C6" s="392">
        <v>78092</v>
      </c>
      <c r="D6" s="370">
        <v>78161</v>
      </c>
      <c r="E6" s="51">
        <f>(D6-C6)</f>
        <v>69</v>
      </c>
      <c r="F6" s="66"/>
      <c r="G6" s="273" t="s">
        <v>108</v>
      </c>
      <c r="H6" s="503">
        <v>78092</v>
      </c>
      <c r="I6" s="504"/>
      <c r="J6" s="503">
        <v>78161</v>
      </c>
      <c r="K6" s="504"/>
      <c r="L6" s="507">
        <f>(J6-H6)</f>
        <v>69</v>
      </c>
      <c r="M6" s="525"/>
      <c r="N6" s="509"/>
      <c r="O6" s="263"/>
      <c r="P6" s="205" t="s">
        <v>188</v>
      </c>
      <c r="Q6" s="205" t="s">
        <v>188</v>
      </c>
      <c r="R6" s="206" t="s">
        <v>188</v>
      </c>
      <c r="S6" s="120" t="s">
        <v>188</v>
      </c>
      <c r="T6" s="207" t="s">
        <v>188</v>
      </c>
      <c r="U6" s="208" t="s">
        <v>195</v>
      </c>
      <c r="V6" s="209" t="s">
        <v>195</v>
      </c>
      <c r="W6" s="289" t="s">
        <v>195</v>
      </c>
      <c r="X6" s="286" t="s">
        <v>195</v>
      </c>
      <c r="Y6" t="s">
        <v>188</v>
      </c>
      <c r="Z6" t="s">
        <v>188</v>
      </c>
      <c r="AA6" t="s">
        <v>188</v>
      </c>
      <c r="AB6" t="s">
        <v>188</v>
      </c>
      <c r="AC6" t="s">
        <v>188</v>
      </c>
      <c r="AD6" t="s">
        <v>195</v>
      </c>
      <c r="AE6" t="s">
        <v>195</v>
      </c>
      <c r="AF6" t="s">
        <v>195</v>
      </c>
      <c r="AG6" t="s">
        <v>195</v>
      </c>
    </row>
    <row r="7" spans="1:33" s="6" customFormat="1" x14ac:dyDescent="0.3">
      <c r="A7" s="52" t="s">
        <v>43</v>
      </c>
      <c r="B7" s="52"/>
      <c r="C7" s="53" t="s">
        <v>188</v>
      </c>
      <c r="D7" s="54"/>
      <c r="E7" s="53"/>
      <c r="F7" s="82" t="s">
        <v>51</v>
      </c>
      <c r="G7" s="83" t="s">
        <v>51</v>
      </c>
      <c r="H7" s="84" t="s">
        <v>188</v>
      </c>
      <c r="I7" s="83" t="s">
        <v>188</v>
      </c>
      <c r="J7" s="83" t="s">
        <v>188</v>
      </c>
      <c r="K7" s="84" t="s">
        <v>188</v>
      </c>
      <c r="L7" s="83" t="s">
        <v>188</v>
      </c>
      <c r="M7" s="83" t="s">
        <v>188</v>
      </c>
      <c r="N7" s="84" t="s">
        <v>199</v>
      </c>
      <c r="O7" s="264" t="s">
        <v>188</v>
      </c>
      <c r="P7" s="143" t="s">
        <v>51</v>
      </c>
      <c r="Q7" s="211" t="s">
        <v>51</v>
      </c>
      <c r="R7" s="212" t="s">
        <v>87</v>
      </c>
      <c r="S7" s="213" t="s">
        <v>14</v>
      </c>
      <c r="T7" s="285" t="s">
        <v>93</v>
      </c>
      <c r="U7" s="214" t="s">
        <v>92</v>
      </c>
      <c r="V7" s="215" t="s">
        <v>48</v>
      </c>
      <c r="W7" s="290" t="s">
        <v>14</v>
      </c>
      <c r="X7" s="285" t="s">
        <v>93</v>
      </c>
      <c r="Y7" s="6" t="s">
        <v>51</v>
      </c>
      <c r="Z7" s="6" t="s">
        <v>51</v>
      </c>
      <c r="AA7" s="6" t="s">
        <v>87</v>
      </c>
      <c r="AB7" s="6" t="s">
        <v>14</v>
      </c>
      <c r="AC7" s="6" t="s">
        <v>93</v>
      </c>
      <c r="AD7" s="6" t="s">
        <v>92</v>
      </c>
      <c r="AE7" s="6" t="s">
        <v>48</v>
      </c>
      <c r="AF7" s="6" t="s">
        <v>14</v>
      </c>
      <c r="AG7" s="6" t="s">
        <v>93</v>
      </c>
    </row>
    <row r="8" spans="1:33" s="6" customFormat="1" x14ac:dyDescent="0.3">
      <c r="A8" s="52" t="s">
        <v>44</v>
      </c>
      <c r="B8" s="52" t="s">
        <v>7</v>
      </c>
      <c r="C8" s="53" t="s">
        <v>43</v>
      </c>
      <c r="D8" s="54" t="s">
        <v>57</v>
      </c>
      <c r="E8" s="53" t="s">
        <v>12</v>
      </c>
      <c r="F8" s="83" t="s">
        <v>44</v>
      </c>
      <c r="G8" s="83" t="s">
        <v>44</v>
      </c>
      <c r="H8" s="84" t="s">
        <v>51</v>
      </c>
      <c r="I8" s="83" t="s">
        <v>13</v>
      </c>
      <c r="J8" s="87" t="s">
        <v>45</v>
      </c>
      <c r="K8" s="84" t="s">
        <v>45</v>
      </c>
      <c r="L8" s="83" t="s">
        <v>319</v>
      </c>
      <c r="M8" s="83" t="s">
        <v>323</v>
      </c>
      <c r="N8" s="84" t="s">
        <v>48</v>
      </c>
      <c r="O8" s="265" t="s">
        <v>72</v>
      </c>
      <c r="P8" s="148" t="s">
        <v>44</v>
      </c>
      <c r="Q8" s="217" t="s">
        <v>86</v>
      </c>
      <c r="R8" s="218" t="s">
        <v>88</v>
      </c>
      <c r="S8" s="219" t="s">
        <v>49</v>
      </c>
      <c r="T8" s="150" t="s">
        <v>4</v>
      </c>
      <c r="U8" s="220" t="s">
        <v>4</v>
      </c>
      <c r="V8" s="221" t="s">
        <v>73</v>
      </c>
      <c r="W8" s="291" t="s">
        <v>49</v>
      </c>
      <c r="X8" s="150" t="s">
        <v>4</v>
      </c>
      <c r="Y8" s="6" t="s">
        <v>44</v>
      </c>
      <c r="Z8" s="6" t="s">
        <v>86</v>
      </c>
      <c r="AA8" s="6" t="s">
        <v>88</v>
      </c>
      <c r="AB8" s="6" t="s">
        <v>49</v>
      </c>
      <c r="AC8" s="6" t="s">
        <v>4</v>
      </c>
      <c r="AD8" s="6" t="s">
        <v>4</v>
      </c>
      <c r="AE8" s="6" t="s">
        <v>73</v>
      </c>
      <c r="AF8" s="6" t="s">
        <v>49</v>
      </c>
      <c r="AG8" s="6" t="s">
        <v>4</v>
      </c>
    </row>
    <row r="9" spans="1:33" s="6" customFormat="1" ht="15" thickBot="1" x14ac:dyDescent="0.35">
      <c r="A9" s="40" t="s">
        <v>0</v>
      </c>
      <c r="B9" s="40"/>
      <c r="C9" s="254" t="s">
        <v>4</v>
      </c>
      <c r="D9" s="255" t="s">
        <v>11</v>
      </c>
      <c r="E9" s="171" t="str">
        <f>IF(E2=('Leg-7'!E2),"",("Fast-Cars-Out-First"))</f>
        <v/>
      </c>
      <c r="F9" s="170" t="s">
        <v>0</v>
      </c>
      <c r="G9" s="170" t="s">
        <v>7</v>
      </c>
      <c r="H9" s="171" t="s">
        <v>4</v>
      </c>
      <c r="I9" s="170" t="s">
        <v>4</v>
      </c>
      <c r="J9" s="172" t="s">
        <v>54</v>
      </c>
      <c r="K9" s="173" t="s">
        <v>4</v>
      </c>
      <c r="L9" s="174" t="s">
        <v>320</v>
      </c>
      <c r="M9" s="174" t="s">
        <v>320</v>
      </c>
      <c r="N9" s="171" t="s">
        <v>4</v>
      </c>
      <c r="O9" s="266" t="s">
        <v>73</v>
      </c>
      <c r="P9" s="153" t="s">
        <v>0</v>
      </c>
      <c r="Q9" s="223" t="s">
        <v>7</v>
      </c>
      <c r="R9" s="224" t="s">
        <v>10</v>
      </c>
      <c r="S9" s="225" t="s">
        <v>50</v>
      </c>
      <c r="T9" s="226" t="s">
        <v>188</v>
      </c>
      <c r="U9" s="293" t="s">
        <v>10</v>
      </c>
      <c r="V9" s="228" t="s">
        <v>72</v>
      </c>
      <c r="W9" s="292" t="s">
        <v>196</v>
      </c>
      <c r="X9" s="288" t="s">
        <v>197</v>
      </c>
      <c r="Y9" s="6" t="s">
        <v>0</v>
      </c>
      <c r="Z9" s="6" t="s">
        <v>7</v>
      </c>
      <c r="AA9" s="6" t="s">
        <v>10</v>
      </c>
      <c r="AB9" s="6" t="s">
        <v>50</v>
      </c>
      <c r="AC9" s="6" t="s">
        <v>188</v>
      </c>
      <c r="AD9" s="6" t="s">
        <v>10</v>
      </c>
      <c r="AE9" s="6" t="s">
        <v>72</v>
      </c>
      <c r="AF9" s="6" t="s">
        <v>196</v>
      </c>
      <c r="AG9" s="6" t="s">
        <v>197</v>
      </c>
    </row>
    <row r="10" spans="1:33" s="6" customFormat="1" ht="15" thickBot="1" x14ac:dyDescent="0.35">
      <c r="A10" s="32"/>
      <c r="B10" s="340"/>
      <c r="C10" s="34">
        <v>0</v>
      </c>
      <c r="D10" s="341"/>
      <c r="E10" s="311"/>
      <c r="F10" s="66"/>
      <c r="G10" s="22"/>
      <c r="H10" s="267" t="s">
        <v>58</v>
      </c>
      <c r="I10" s="268" t="s">
        <v>81</v>
      </c>
      <c r="J10" s="269" t="s">
        <v>47</v>
      </c>
      <c r="K10" s="268" t="s">
        <v>81</v>
      </c>
      <c r="L10" s="267" t="s">
        <v>58</v>
      </c>
      <c r="M10" s="267" t="s">
        <v>58</v>
      </c>
      <c r="N10" s="270" t="s">
        <v>81</v>
      </c>
      <c r="O10" s="271" t="s">
        <v>81</v>
      </c>
      <c r="P10" s="314"/>
      <c r="Q10" s="230"/>
      <c r="R10" s="245"/>
      <c r="S10" s="295"/>
      <c r="T10" s="246"/>
      <c r="U10" s="342"/>
      <c r="V10" s="30" t="s">
        <v>106</v>
      </c>
      <c r="W10" s="192"/>
      <c r="X10" s="246"/>
      <c r="AE10" s="6" t="s">
        <v>361</v>
      </c>
    </row>
    <row r="11" spans="1:33" s="6" customFormat="1" ht="15" thickBot="1" x14ac:dyDescent="0.35">
      <c r="A11" s="296" t="s">
        <v>95</v>
      </c>
      <c r="B11" s="297" t="s">
        <v>40</v>
      </c>
      <c r="C11" s="298" t="s">
        <v>4</v>
      </c>
      <c r="D11" s="299" t="s">
        <v>95</v>
      </c>
      <c r="E11" s="300" t="s">
        <v>96</v>
      </c>
      <c r="F11" s="463" t="s">
        <v>95</v>
      </c>
      <c r="G11" s="464" t="s">
        <v>96</v>
      </c>
      <c r="H11" s="465" t="s">
        <v>4</v>
      </c>
      <c r="I11" s="464" t="s">
        <v>4</v>
      </c>
      <c r="J11" s="464" t="s">
        <v>55</v>
      </c>
      <c r="K11" s="464" t="s">
        <v>4</v>
      </c>
      <c r="L11" s="464" t="s">
        <v>4</v>
      </c>
      <c r="M11" s="464" t="s">
        <v>4</v>
      </c>
      <c r="N11" s="466" t="s">
        <v>4</v>
      </c>
      <c r="O11" s="467" t="s">
        <v>98</v>
      </c>
      <c r="P11" s="454" t="s">
        <v>95</v>
      </c>
      <c r="Q11" s="455" t="s">
        <v>96</v>
      </c>
      <c r="R11" s="475" t="s">
        <v>10</v>
      </c>
      <c r="S11" s="457" t="s">
        <v>41</v>
      </c>
      <c r="T11" s="458" t="s">
        <v>98</v>
      </c>
      <c r="U11" s="473" t="s">
        <v>10</v>
      </c>
      <c r="V11" s="476" t="s">
        <v>95</v>
      </c>
      <c r="W11" s="477" t="s">
        <v>41</v>
      </c>
      <c r="X11" s="458" t="s">
        <v>98</v>
      </c>
      <c r="Y11" s="6" t="s">
        <v>95</v>
      </c>
      <c r="Z11" s="6" t="s">
        <v>96</v>
      </c>
      <c r="AA11" s="6" t="s">
        <v>10</v>
      </c>
      <c r="AB11" s="6" t="s">
        <v>41</v>
      </c>
      <c r="AC11" s="6" t="s">
        <v>98</v>
      </c>
      <c r="AD11" s="6" t="s">
        <v>10</v>
      </c>
      <c r="AE11" s="6" t="s">
        <v>95</v>
      </c>
      <c r="AF11" s="6" t="s">
        <v>41</v>
      </c>
      <c r="AG11" s="6" t="s">
        <v>98</v>
      </c>
    </row>
    <row r="12" spans="1:33" s="6" customFormat="1" ht="15" thickBot="1" x14ac:dyDescent="0.35">
      <c r="A12" s="257">
        <f>IF(('Leg-7'!F12=""),"",('Leg-7'!F12))</f>
        <v>12</v>
      </c>
      <c r="B12" s="60" t="str">
        <f>IF((A12=""),"",VLOOKUP(A12,'Car-Name'!$A$12:$B$44,2))</f>
        <v>Sonny Bishop</v>
      </c>
      <c r="C12" s="371">
        <v>0.26597222222222222</v>
      </c>
      <c r="D12" s="60" t="str">
        <f>IF((A12=""),"",VLOOKUP(A12,'Car-Name'!$A$12:$C$44,3))</f>
        <v>714-305-6474</v>
      </c>
      <c r="E12" s="376"/>
      <c r="F12" s="414">
        <v>5</v>
      </c>
      <c r="G12" s="23" t="str">
        <f>IF((F12=""),"",(VLOOKUP(F12,'Car-Name'!$A$12:$B$44,2)))</f>
        <v>Garrett Green</v>
      </c>
      <c r="H12" s="382">
        <v>0.32092592592592589</v>
      </c>
      <c r="I12" s="26">
        <f>IF((H12=""),"",(H12-(VLOOKUP(F12,'Leg-8'!$A$12:$C$44,3,FALSE))))</f>
        <v>5.3564814814814898E-2</v>
      </c>
      <c r="J12" s="385"/>
      <c r="K12" s="26" t="str">
        <f>IF((J12="Slow"),(MAX($I$13:$I$45)),"")</f>
        <v/>
      </c>
      <c r="L12" s="382"/>
      <c r="M12" s="382"/>
      <c r="N12" s="27">
        <f>IF(G12="","",IF((J12="slow"),SUM(K12:M12),(SUM(I12,L12,M12))))</f>
        <v>5.3564814814814898E-2</v>
      </c>
      <c r="O12" s="398">
        <v>69</v>
      </c>
      <c r="P12" s="143">
        <f>IF(F12="","",F12)</f>
        <v>5</v>
      </c>
      <c r="Q12" s="317" t="str">
        <f>IF('Car-Name'!A12="","",VLOOKUP(F12,'Car-Name'!$A$12:$B$44,2))</f>
        <v>Garrett Green</v>
      </c>
      <c r="R12" s="318">
        <f>IF(N12="",(""),(N12))</f>
        <v>5.3564814814814898E-2</v>
      </c>
      <c r="S12" s="125">
        <f>IF(R12="",(""),(O12/(R12*24)))</f>
        <v>53.673292999135612</v>
      </c>
      <c r="T12" s="216">
        <f>IF(R12="","",(RANK(R12,$R$12:$R$44,1)))</f>
        <v>5</v>
      </c>
      <c r="U12" s="315">
        <f>IF(F12="",(""),((R12+(VLOOKUP(P12,'Leg-7'!$F$12:$U$44,16,FALSE)))))</f>
        <v>0.36451388888888808</v>
      </c>
      <c r="V12" s="16">
        <f>IF(F12="","",(O12+VLOOKUP('Leg-8'!F12,'Leg-7'!$F$12:$V$44,17,FALSE)))</f>
        <v>459</v>
      </c>
      <c r="W12" s="213">
        <f>IF(P12="","",((O12+(VLOOKUP('Leg-8'!P12,'Leg-7'!$F$12:$V$44,17,FALSE)))/(U12*24)))</f>
        <v>52.467136597447251</v>
      </c>
      <c r="X12" s="145">
        <f>IF(W12="","",(RANK(U12,$U$12:$U$44,1)))</f>
        <v>6</v>
      </c>
      <c r="Y12" s="6">
        <v>4</v>
      </c>
      <c r="Z12" s="6" t="s">
        <v>36</v>
      </c>
      <c r="AA12" s="6">
        <v>5.1990740740741101E-2</v>
      </c>
      <c r="AB12" s="6">
        <v>55.298308103294367</v>
      </c>
      <c r="AC12" s="6">
        <v>1</v>
      </c>
      <c r="AD12" s="6">
        <v>0.3517245370370376</v>
      </c>
      <c r="AE12" s="6">
        <v>459</v>
      </c>
      <c r="AF12" s="6">
        <v>54.374938300042693</v>
      </c>
      <c r="AG12" s="6">
        <v>1</v>
      </c>
    </row>
    <row r="13" spans="1:33" s="6" customFormat="1" ht="15" thickBot="1" x14ac:dyDescent="0.35">
      <c r="A13" s="257">
        <f>IF(('Leg-7'!F13=""),"",('Leg-7'!F13))</f>
        <v>15</v>
      </c>
      <c r="B13" s="256" t="str">
        <f>IF((A13=""),"",VLOOKUP(A13,'Car-Name'!$A$12:$B$44,2))</f>
        <v>Rick Bonebright</v>
      </c>
      <c r="C13" s="374">
        <v>0.26666666666666666</v>
      </c>
      <c r="D13" s="256" t="str">
        <f>IF((A13=""),"",VLOOKUP(A13,'Car-Name'!$A$12:$C$44,3))</f>
        <v>406-240-9662</v>
      </c>
      <c r="E13" s="377"/>
      <c r="F13" s="415">
        <v>12</v>
      </c>
      <c r="G13" s="24" t="str">
        <f>IF((F13=""),"",(VLOOKUP(F13,'Car-Name'!$A$12:$B$44,2)))</f>
        <v>Sonny Bishop</v>
      </c>
      <c r="H13" s="383">
        <v>0.32093749999999999</v>
      </c>
      <c r="I13" s="28">
        <f>IF((H13=""),"",(H13-(VLOOKUP(F13,'Leg-8'!$A$12:$C$44,3,FALSE))))</f>
        <v>5.4965277777777766E-2</v>
      </c>
      <c r="J13" s="396"/>
      <c r="K13" s="28" t="str">
        <f>IF((J13="Slow"),(MAX($I$13:$I$45)),"")</f>
        <v/>
      </c>
      <c r="L13" s="383"/>
      <c r="M13" s="383"/>
      <c r="N13" s="28">
        <f t="shared" ref="N13:N44" si="0">IF(G13="","",IF((J13="slow"),SUM(K13:M13),(SUM(I13,L13,M13))))</f>
        <v>5.4965277777777766E-2</v>
      </c>
      <c r="O13" s="398">
        <v>69</v>
      </c>
      <c r="P13" s="148">
        <f t="shared" ref="P13:P44" si="1">IF(F13="","",F13)</f>
        <v>12</v>
      </c>
      <c r="Q13" s="302" t="str">
        <f>IF('Car-Name'!A13="","",VLOOKUP(F13,'Car-Name'!$A$12:$B$44,2))</f>
        <v>Sonny Bishop</v>
      </c>
      <c r="R13" s="149">
        <f t="shared" ref="R13:R44" si="2">IF(N13="",(""),(N13))</f>
        <v>5.4965277777777766E-2</v>
      </c>
      <c r="S13" s="131">
        <f>IF(R13="",(""),(O13/(R13*24)))</f>
        <v>52.305748578648149</v>
      </c>
      <c r="T13" s="222">
        <f>IF(R13="","",(RANK(R13,$R$12:$R$44,1)))</f>
        <v>10</v>
      </c>
      <c r="U13" s="316">
        <f>IF(F13="",(""),((R13+(VLOOKUP(P13,'Leg-7'!$F$12:$U$44,16,FALSE)))))</f>
        <v>0.38773148148148079</v>
      </c>
      <c r="V13" s="8">
        <f>IF(F13="","",(O13+VLOOKUP('Leg-8'!F13,'Leg-7'!$F$12:$V$44,17,FALSE)))</f>
        <v>459</v>
      </c>
      <c r="W13" s="219">
        <f>IF(P13="","",((O13+(VLOOKUP('Leg-8'!P13,'Leg-7'!$F$12:$V$44,17,FALSE)))/(U13*24)))</f>
        <v>49.325373134328444</v>
      </c>
      <c r="X13" s="150">
        <f>IF(W13="","",(RANK(U13,$U$12:$U$44,1)))</f>
        <v>12</v>
      </c>
      <c r="Y13" s="6">
        <v>10</v>
      </c>
      <c r="Z13" s="6" t="s">
        <v>15</v>
      </c>
      <c r="AA13" s="6">
        <v>5.2731481481481934E-2</v>
      </c>
      <c r="AB13" s="6">
        <v>54.521510096575476</v>
      </c>
      <c r="AC13" s="6">
        <v>3</v>
      </c>
      <c r="AD13" s="6">
        <v>0.35686342592592618</v>
      </c>
      <c r="AE13" s="6">
        <v>459</v>
      </c>
      <c r="AF13" s="6">
        <v>53.591930723575352</v>
      </c>
      <c r="AG13" s="6">
        <v>2</v>
      </c>
    </row>
    <row r="14" spans="1:33" s="6" customFormat="1" ht="15" thickBot="1" x14ac:dyDescent="0.35">
      <c r="A14" s="257">
        <f>IF(('Leg-7'!F14=""),"",('Leg-7'!F14))</f>
        <v>5</v>
      </c>
      <c r="B14" s="256" t="str">
        <f>IF((A14=""),"",VLOOKUP(A14,'Car-Name'!$A$12:$B$44,2))</f>
        <v>Garrett Green</v>
      </c>
      <c r="C14" s="371">
        <v>0.26736111111111099</v>
      </c>
      <c r="D14" s="256" t="str">
        <f>IF((A14=""),"",VLOOKUP(A14,'Car-Name'!$A$12:$C$44,3))</f>
        <v>714-473-6531</v>
      </c>
      <c r="E14" s="377"/>
      <c r="F14" s="415">
        <v>15</v>
      </c>
      <c r="G14" s="24" t="str">
        <f>IF((F14=""),"",(VLOOKUP(F14,'Car-Name'!$A$12:$B$44,2)))</f>
        <v>Rick Bonebright</v>
      </c>
      <c r="H14" s="383">
        <v>0.32094907407407408</v>
      </c>
      <c r="I14" s="28">
        <f>IF((H14=""),"",(H14-(VLOOKUP(F14,'Leg-8'!$A$12:$C$44,3,FALSE))))</f>
        <v>5.4282407407407418E-2</v>
      </c>
      <c r="J14" s="396"/>
      <c r="K14" s="28" t="str">
        <f t="shared" ref="K14:K44" si="3">IF((J14="Slow"),(MAX($I$13:$I$45)),"")</f>
        <v/>
      </c>
      <c r="L14" s="383"/>
      <c r="M14" s="383"/>
      <c r="N14" s="28">
        <f t="shared" si="0"/>
        <v>5.4282407407407418E-2</v>
      </c>
      <c r="O14" s="398">
        <v>69</v>
      </c>
      <c r="P14" s="148">
        <f t="shared" si="1"/>
        <v>15</v>
      </c>
      <c r="Q14" s="302" t="str">
        <f>IF('Car-Name'!A14="","",VLOOKUP(F14,'Car-Name'!$A$12:$B$44,2))</f>
        <v>Rick Bonebright</v>
      </c>
      <c r="R14" s="149">
        <f t="shared" si="2"/>
        <v>5.4282407407407418E-2</v>
      </c>
      <c r="S14" s="131">
        <f t="shared" ref="S14:S44" si="4">IF(R14="",(""),(O14/(R14*24)))</f>
        <v>52.963752665245195</v>
      </c>
      <c r="T14" s="222">
        <f t="shared" ref="T14:T44" si="5">IF(R14="","",(RANK(R14,$R$12:$R$44,1)))</f>
        <v>7</v>
      </c>
      <c r="U14" s="316">
        <f>IF(F14="",(""),((R14+(VLOOKUP(P14,'Leg-7'!$F$12:$U$44,16,FALSE)))))</f>
        <v>0.37045138888888862</v>
      </c>
      <c r="V14" s="8">
        <f>IF(F14="","",(O14+VLOOKUP('Leg-8'!F14,'Leg-7'!$F$12:$V$44,17,FALSE)))</f>
        <v>459</v>
      </c>
      <c r="W14" s="219">
        <f>IF(P14="","",((O14+(VLOOKUP('Leg-8'!P14,'Leg-7'!$F$12:$V$44,17,FALSE)))/(U14*24)))</f>
        <v>51.6262067672697</v>
      </c>
      <c r="X14" s="150">
        <f t="shared" ref="X14:X44" si="6">IF(W14="","",(RANK(U14,$U$12:$U$44,1)))</f>
        <v>8</v>
      </c>
      <c r="Y14" s="6">
        <v>16</v>
      </c>
      <c r="Z14" s="6" t="s">
        <v>37</v>
      </c>
      <c r="AA14" s="6">
        <v>5.237268518518514E-2</v>
      </c>
      <c r="AB14" s="6">
        <v>54.895027624309442</v>
      </c>
      <c r="AC14" s="6">
        <v>2</v>
      </c>
      <c r="AD14" s="6">
        <v>0.35945601851851794</v>
      </c>
      <c r="AE14" s="6">
        <v>459</v>
      </c>
      <c r="AF14" s="6">
        <v>53.205396528962964</v>
      </c>
      <c r="AG14" s="6">
        <v>3</v>
      </c>
    </row>
    <row r="15" spans="1:33" s="6" customFormat="1" ht="15" thickBot="1" x14ac:dyDescent="0.35">
      <c r="A15" s="257">
        <f>IF(('Leg-7'!F15=""),"",('Leg-7'!F15))</f>
        <v>13</v>
      </c>
      <c r="B15" s="256" t="str">
        <f>IF((A15=""),"",VLOOKUP(A15,'Car-Name'!$A$12:$B$44,2))</f>
        <v>Ralph Brevik</v>
      </c>
      <c r="C15" s="374">
        <v>0.26805555555555599</v>
      </c>
      <c r="D15" s="256" t="str">
        <f>IF((A15=""),"",VLOOKUP(A15,'Car-Name'!$A$12:$C$44,3))</f>
        <v>509-435-1895</v>
      </c>
      <c r="E15" s="377"/>
      <c r="F15" s="415">
        <v>10</v>
      </c>
      <c r="G15" s="24" t="str">
        <f>IF((F15=""),"",(VLOOKUP(F15,'Car-Name'!$A$12:$B$44,2)))</f>
        <v>Bill Mullins</v>
      </c>
      <c r="H15" s="383">
        <v>0.32217592592592592</v>
      </c>
      <c r="I15" s="28">
        <f>IF((H15=""),"",(H15-(VLOOKUP(F15,'Leg-8'!$A$12:$C$44,3,FALSE))))</f>
        <v>5.2731481481481934E-2</v>
      </c>
      <c r="J15" s="396"/>
      <c r="K15" s="28" t="str">
        <f t="shared" si="3"/>
        <v/>
      </c>
      <c r="L15" s="383"/>
      <c r="M15" s="383"/>
      <c r="N15" s="28">
        <f t="shared" si="0"/>
        <v>5.2731481481481934E-2</v>
      </c>
      <c r="O15" s="398">
        <v>69</v>
      </c>
      <c r="P15" s="148">
        <f t="shared" si="1"/>
        <v>10</v>
      </c>
      <c r="Q15" s="302" t="str">
        <f>IF('Car-Name'!A15="","",VLOOKUP(F15,'Car-Name'!$A$12:$B$44,2))</f>
        <v>Bill Mullins</v>
      </c>
      <c r="R15" s="149">
        <f t="shared" si="2"/>
        <v>5.2731481481481934E-2</v>
      </c>
      <c r="S15" s="131">
        <f t="shared" si="4"/>
        <v>54.521510096575476</v>
      </c>
      <c r="T15" s="222">
        <f t="shared" si="5"/>
        <v>3</v>
      </c>
      <c r="U15" s="316">
        <f>IF(F15="",(""),((R15+(VLOOKUP(P15,'Leg-7'!$F$12:$U$44,16,FALSE)))))</f>
        <v>0.35686342592592618</v>
      </c>
      <c r="V15" s="8">
        <f>IF(F15="","",(O15+VLOOKUP('Leg-8'!F15,'Leg-7'!$F$12:$V$44,17,FALSE)))</f>
        <v>459</v>
      </c>
      <c r="W15" s="219">
        <f>IF(P15="","",((O15+(VLOOKUP('Leg-8'!P15,'Leg-7'!$F$12:$V$44,17,FALSE)))/(U15*24)))</f>
        <v>53.591930723575352</v>
      </c>
      <c r="X15" s="150">
        <f t="shared" si="6"/>
        <v>2</v>
      </c>
      <c r="Y15" s="6">
        <v>20</v>
      </c>
      <c r="Z15" s="6" t="s">
        <v>35</v>
      </c>
      <c r="AA15" s="6">
        <v>5.3449074074073843E-2</v>
      </c>
      <c r="AB15" s="6">
        <v>53.789519272412534</v>
      </c>
      <c r="AC15" s="6">
        <v>4</v>
      </c>
      <c r="AD15" s="6">
        <v>0.36086805555555568</v>
      </c>
      <c r="AE15" s="6">
        <v>459</v>
      </c>
      <c r="AF15" s="6">
        <v>52.997209660348297</v>
      </c>
      <c r="AG15" s="6">
        <v>4</v>
      </c>
    </row>
    <row r="16" spans="1:33" s="6" customFormat="1" ht="15" thickBot="1" x14ac:dyDescent="0.35">
      <c r="A16" s="257">
        <f>IF(('Leg-7'!F16=""),"",('Leg-7'!F16))</f>
        <v>19</v>
      </c>
      <c r="B16" s="256" t="str">
        <f>IF((A16=""),"",VLOOKUP(A16,'Car-Name'!$A$12:$B$44,2))</f>
        <v>Rick Carnegie</v>
      </c>
      <c r="C16" s="371">
        <v>0.26874999999999999</v>
      </c>
      <c r="D16" s="256" t="str">
        <f>IF((A16=""),"",VLOOKUP(A16,'Car-Name'!$A$12:$C$44,3))</f>
        <v>509-590-9224</v>
      </c>
      <c r="E16" s="377"/>
      <c r="F16" s="415">
        <v>4</v>
      </c>
      <c r="G16" s="24" t="str">
        <f>IF((F16=""),"",(VLOOKUP(F16,'Car-Name'!$A$12:$B$44,2)))</f>
        <v>Tom Carnegie</v>
      </c>
      <c r="H16" s="383">
        <v>0.32284722222222223</v>
      </c>
      <c r="I16" s="28">
        <f>IF((H16=""),"",(H16-(VLOOKUP(F16,'Leg-8'!$A$12:$C$44,3,FALSE))))</f>
        <v>5.2013888888889248E-2</v>
      </c>
      <c r="J16" s="396"/>
      <c r="K16" s="28" t="str">
        <f t="shared" si="3"/>
        <v/>
      </c>
      <c r="L16" s="383"/>
      <c r="M16" s="383">
        <v>2.3148148148148147E-5</v>
      </c>
      <c r="N16" s="28">
        <f>IF(G16="","",IF((J16="slow"),SUM(K16:M16),(SUM(I16,L16,-M16))))</f>
        <v>5.1990740740741101E-2</v>
      </c>
      <c r="O16" s="398">
        <v>69</v>
      </c>
      <c r="P16" s="148">
        <f t="shared" si="1"/>
        <v>4</v>
      </c>
      <c r="Q16" s="302" t="str">
        <f>IF('Car-Name'!A16="","",VLOOKUP(F16,'Car-Name'!$A$12:$B$44,2))</f>
        <v>Tom Carnegie</v>
      </c>
      <c r="R16" s="149">
        <f t="shared" si="2"/>
        <v>5.1990740740741101E-2</v>
      </c>
      <c r="S16" s="131">
        <f t="shared" si="4"/>
        <v>55.298308103294367</v>
      </c>
      <c r="T16" s="222">
        <f t="shared" si="5"/>
        <v>1</v>
      </c>
      <c r="U16" s="316">
        <f>IF(F16="",(""),((R16+(VLOOKUP(P16,'Leg-7'!$F$12:$U$44,16,FALSE)))))</f>
        <v>0.3517245370370376</v>
      </c>
      <c r="V16" s="8">
        <f>IF(F16="","",(O16+VLOOKUP('Leg-8'!F16,'Leg-7'!$F$12:$V$44,17,FALSE)))</f>
        <v>459</v>
      </c>
      <c r="W16" s="219">
        <f>IF(P16="","",((O16+(VLOOKUP('Leg-8'!P16,'Leg-7'!$F$12:$V$44,17,FALSE)))/(U16*24)))</f>
        <v>54.374938300042693</v>
      </c>
      <c r="X16" s="150">
        <f t="shared" si="6"/>
        <v>1</v>
      </c>
      <c r="Y16" s="6">
        <v>9</v>
      </c>
      <c r="Z16" s="6" t="s">
        <v>33</v>
      </c>
      <c r="AA16" s="6">
        <v>5.4363425925925912E-2</v>
      </c>
      <c r="AB16" s="6">
        <v>52.884820097934863</v>
      </c>
      <c r="AC16" s="6">
        <v>8</v>
      </c>
      <c r="AD16" s="6">
        <v>0.36432870370370385</v>
      </c>
      <c r="AE16" s="6">
        <v>459</v>
      </c>
      <c r="AF16" s="6">
        <v>52.493805197280615</v>
      </c>
      <c r="AG16" s="6">
        <v>5</v>
      </c>
    </row>
    <row r="17" spans="1:33" s="6" customFormat="1" ht="15" thickBot="1" x14ac:dyDescent="0.35">
      <c r="A17" s="257">
        <f>IF(('Leg-7'!F17=""),"",('Leg-7'!F17))</f>
        <v>10</v>
      </c>
      <c r="B17" s="256" t="str">
        <f>IF((A17=""),"",VLOOKUP(A17,'Car-Name'!$A$12:$B$44,2))</f>
        <v>Bill Mullins</v>
      </c>
      <c r="C17" s="374">
        <v>0.26944444444444399</v>
      </c>
      <c r="D17" s="256" t="str">
        <f>IF((A17=""),"",VLOOKUP(A17,'Car-Name'!$A$12:$C$44,3))</f>
        <v>509-325-1692</v>
      </c>
      <c r="E17" s="377"/>
      <c r="F17" s="415">
        <v>11</v>
      </c>
      <c r="G17" s="24" t="str">
        <f>IF((F17=""),"",(VLOOKUP(F17,'Car-Name'!$A$12:$B$44,2)))</f>
        <v>Erica Cerovski</v>
      </c>
      <c r="H17" s="383">
        <v>0.32452546296296297</v>
      </c>
      <c r="I17" s="28">
        <f>IF((H17=""),"",(H17-(VLOOKUP(F17,'Leg-8'!$A$12:$C$44,3,FALSE))))</f>
        <v>5.438657407407399E-2</v>
      </c>
      <c r="J17" s="396"/>
      <c r="K17" s="28" t="str">
        <f t="shared" si="3"/>
        <v/>
      </c>
      <c r="L17" s="383"/>
      <c r="M17" s="481">
        <v>1.7361111111111112E-4</v>
      </c>
      <c r="N17" s="28">
        <f>IF(G17="","",IF((J17="slow"),SUM(K17:M17),(SUM(I17,L17,-M17))))</f>
        <v>5.421296296296288E-2</v>
      </c>
      <c r="O17" s="398">
        <v>69</v>
      </c>
      <c r="P17" s="148">
        <f t="shared" si="1"/>
        <v>11</v>
      </c>
      <c r="Q17" s="302" t="str">
        <f>IF('Car-Name'!A17="","",VLOOKUP(F17,'Car-Name'!$A$12:$B$44,2))</f>
        <v>Erica Cerovski</v>
      </c>
      <c r="R17" s="149">
        <f t="shared" si="2"/>
        <v>5.421296296296288E-2</v>
      </c>
      <c r="S17" s="131">
        <f t="shared" si="4"/>
        <v>53.031596925704605</v>
      </c>
      <c r="T17" s="222">
        <f t="shared" si="5"/>
        <v>6</v>
      </c>
      <c r="U17" s="316">
        <f>IF(F17="",(""),((R17+(VLOOKUP(P17,'Leg-7'!$F$12:$U$44,16,FALSE)))))</f>
        <v>0.36480324074074111</v>
      </c>
      <c r="V17" s="8">
        <f>IF(F17="","",(O17+VLOOKUP('Leg-8'!F17,'Leg-7'!$F$12:$V$44,17,FALSE)))</f>
        <v>459</v>
      </c>
      <c r="W17" s="219">
        <f>IF(P17="","",((O17+(VLOOKUP('Leg-8'!P17,'Leg-7'!$F$12:$V$44,17,FALSE)))/(U17*24)))</f>
        <v>52.425521114248497</v>
      </c>
      <c r="X17" s="150">
        <f t="shared" si="6"/>
        <v>7</v>
      </c>
      <c r="Y17" s="6">
        <v>5</v>
      </c>
      <c r="Z17" s="6" t="s">
        <v>17</v>
      </c>
      <c r="AA17" s="6">
        <v>5.3564814814814898E-2</v>
      </c>
      <c r="AB17" s="6">
        <v>53.673292999135612</v>
      </c>
      <c r="AC17" s="6">
        <v>5</v>
      </c>
      <c r="AD17" s="6">
        <v>0.36451388888888808</v>
      </c>
      <c r="AE17" s="6">
        <v>459</v>
      </c>
      <c r="AF17" s="6">
        <v>52.467136597447251</v>
      </c>
      <c r="AG17" s="6">
        <v>6</v>
      </c>
    </row>
    <row r="18" spans="1:33" s="6" customFormat="1" ht="15" thickBot="1" x14ac:dyDescent="0.35">
      <c r="A18" s="257">
        <f>IF(('Leg-7'!F18=""),"",('Leg-7'!F18))</f>
        <v>11</v>
      </c>
      <c r="B18" s="256" t="str">
        <f>IF((A18=""),"",VLOOKUP(A18,'Car-Name'!$A$12:$B$44,2))</f>
        <v>Erica Cerovski</v>
      </c>
      <c r="C18" s="371">
        <v>0.27013888888888898</v>
      </c>
      <c r="D18" s="256" t="str">
        <f>IF((A18=""),"",VLOOKUP(A18,'Car-Name'!$A$12:$C$44,3))</f>
        <v>406-461-1390</v>
      </c>
      <c r="E18" s="377"/>
      <c r="F18" s="415">
        <v>20</v>
      </c>
      <c r="G18" s="24" t="str">
        <f>IF((F18=""),"",(VLOOKUP(F18,'Car-Name'!$A$12:$B$44,2)))</f>
        <v>Tony Cerovski</v>
      </c>
      <c r="H18" s="383">
        <v>0.32497685185185182</v>
      </c>
      <c r="I18" s="28">
        <f>IF((H18=""),"",(H18-(VLOOKUP(F18,'Leg-8'!$A$12:$C$44,3,FALSE))))</f>
        <v>5.3449074074073843E-2</v>
      </c>
      <c r="J18" s="396"/>
      <c r="K18" s="28" t="str">
        <f t="shared" si="3"/>
        <v/>
      </c>
      <c r="L18" s="383"/>
      <c r="M18" s="383"/>
      <c r="N18" s="28">
        <f t="shared" si="0"/>
        <v>5.3449074074073843E-2</v>
      </c>
      <c r="O18" s="398">
        <v>69</v>
      </c>
      <c r="P18" s="148">
        <f t="shared" si="1"/>
        <v>20</v>
      </c>
      <c r="Q18" s="302" t="str">
        <f>IF('Car-Name'!A18="","",VLOOKUP(F18,'Car-Name'!$A$12:$B$44,2))</f>
        <v>Tony Cerovski</v>
      </c>
      <c r="R18" s="149">
        <f t="shared" si="2"/>
        <v>5.3449074074073843E-2</v>
      </c>
      <c r="S18" s="131">
        <f t="shared" si="4"/>
        <v>53.789519272412534</v>
      </c>
      <c r="T18" s="222">
        <f t="shared" si="5"/>
        <v>4</v>
      </c>
      <c r="U18" s="316">
        <f>IF(F18="",(""),((R18+(VLOOKUP(P18,'Leg-7'!$F$12:$U$44,16,FALSE)))))</f>
        <v>0.36086805555555568</v>
      </c>
      <c r="V18" s="8">
        <f>IF(F18="","",(O18+VLOOKUP('Leg-8'!F18,'Leg-7'!$F$12:$V$44,17,FALSE)))</f>
        <v>459</v>
      </c>
      <c r="W18" s="219">
        <f>IF(P18="","",((O18+(VLOOKUP('Leg-8'!P18,'Leg-7'!$F$12:$V$44,17,FALSE)))/(U18*24)))</f>
        <v>52.997209660348297</v>
      </c>
      <c r="X18" s="150">
        <f t="shared" si="6"/>
        <v>4</v>
      </c>
      <c r="Y18" s="6">
        <v>11</v>
      </c>
      <c r="Z18" s="6" t="s">
        <v>326</v>
      </c>
      <c r="AA18" s="6">
        <v>5.421296296296288E-2</v>
      </c>
      <c r="AB18" s="6">
        <v>53.031596925704605</v>
      </c>
      <c r="AC18" s="6">
        <v>6</v>
      </c>
      <c r="AD18" s="6">
        <v>0.36480324074074111</v>
      </c>
      <c r="AE18" s="6">
        <v>459</v>
      </c>
      <c r="AF18" s="6">
        <v>52.425521114248497</v>
      </c>
      <c r="AG18" s="6">
        <v>7</v>
      </c>
    </row>
    <row r="19" spans="1:33" s="6" customFormat="1" ht="15" thickBot="1" x14ac:dyDescent="0.35">
      <c r="A19" s="407">
        <f>IF(('Leg-7'!F19=""),"",('Leg-7'!F19))</f>
        <v>4</v>
      </c>
      <c r="B19" s="256" t="str">
        <f>IF((A19=""),"",VLOOKUP(A19,'Car-Name'!$A$12:$B$44,2))</f>
        <v>Tom Carnegie</v>
      </c>
      <c r="C19" s="374">
        <v>0.27083333333333298</v>
      </c>
      <c r="D19" s="256" t="str">
        <f>IF((A19=""),"",VLOOKUP(A19,'Car-Name'!$A$12:$C$44,3))</f>
        <v>509-590-3978</v>
      </c>
      <c r="E19" s="377"/>
      <c r="F19" s="415">
        <v>19</v>
      </c>
      <c r="G19" s="24" t="str">
        <f>IF((F19=""),"",(VLOOKUP(F19,'Car-Name'!$A$12:$B$44,2)))</f>
        <v>Rick Carnegie</v>
      </c>
      <c r="H19" s="383">
        <v>0.32581018518518517</v>
      </c>
      <c r="I19" s="28">
        <f>IF((H19=""),"",(H19-(VLOOKUP(F19,'Leg-8'!$A$12:$C$44,3,FALSE))))</f>
        <v>5.7060185185185186E-2</v>
      </c>
      <c r="J19" s="396"/>
      <c r="K19" s="28" t="str">
        <f t="shared" si="3"/>
        <v/>
      </c>
      <c r="L19" s="383"/>
      <c r="M19" s="383"/>
      <c r="N19" s="28">
        <f t="shared" si="0"/>
        <v>5.7060185185185186E-2</v>
      </c>
      <c r="O19" s="398">
        <v>69</v>
      </c>
      <c r="P19" s="148">
        <f t="shared" si="1"/>
        <v>19</v>
      </c>
      <c r="Q19" s="302" t="str">
        <f>IF('Car-Name'!A19="","",VLOOKUP(F19,'Car-Name'!$A$12:$B$44,2))</f>
        <v>Rick Carnegie</v>
      </c>
      <c r="R19" s="149">
        <f t="shared" si="2"/>
        <v>5.7060185185185186E-2</v>
      </c>
      <c r="S19" s="131">
        <f t="shared" si="4"/>
        <v>50.385395537525355</v>
      </c>
      <c r="T19" s="222">
        <f t="shared" si="5"/>
        <v>13</v>
      </c>
      <c r="U19" s="316">
        <f>IF(F19="",(""),((R19+(VLOOKUP(P19,'Leg-7'!$F$12:$U$44,16,FALSE)))))</f>
        <v>0.40218749999999931</v>
      </c>
      <c r="V19" s="8">
        <f>IF(F19="","",(O19+VLOOKUP('Leg-8'!F19,'Leg-7'!$F$12:$V$44,17,FALSE)))</f>
        <v>459</v>
      </c>
      <c r="W19" s="219">
        <f>IF(P19="","",((O19+(VLOOKUP('Leg-8'!P19,'Leg-7'!$F$12:$V$44,17,FALSE)))/(U19*24)))</f>
        <v>47.552447552447632</v>
      </c>
      <c r="X19" s="150">
        <f t="shared" si="6"/>
        <v>13</v>
      </c>
      <c r="Y19" s="6">
        <v>15</v>
      </c>
      <c r="Z19" s="6" t="s">
        <v>19</v>
      </c>
      <c r="AA19" s="6">
        <v>5.4282407407407418E-2</v>
      </c>
      <c r="AB19" s="6">
        <v>52.963752665245195</v>
      </c>
      <c r="AC19" s="6">
        <v>7</v>
      </c>
      <c r="AD19" s="6">
        <v>0.37045138888888862</v>
      </c>
      <c r="AE19" s="6">
        <v>459</v>
      </c>
      <c r="AF19" s="6">
        <v>51.6262067672697</v>
      </c>
      <c r="AG19" s="6">
        <v>8</v>
      </c>
    </row>
    <row r="20" spans="1:33" s="6" customFormat="1" ht="15" thickBot="1" x14ac:dyDescent="0.35">
      <c r="A20" s="257">
        <f>IF(('Leg-7'!F20=""),"",('Leg-7'!F20))</f>
        <v>20</v>
      </c>
      <c r="B20" s="256" t="str">
        <f>IF((A20=""),"",VLOOKUP(A20,'Car-Name'!$A$12:$B$44,2))</f>
        <v>Tony Cerovski</v>
      </c>
      <c r="C20" s="371">
        <v>0.27152777777777798</v>
      </c>
      <c r="D20" s="256" t="str">
        <f>IF((A20=""),"",VLOOKUP(A20,'Car-Name'!$A$12:$C$44,3))</f>
        <v>406-461-1389</v>
      </c>
      <c r="E20" s="377"/>
      <c r="F20" s="415">
        <v>13</v>
      </c>
      <c r="G20" s="24" t="str">
        <f>IF((F20=""),"",(VLOOKUP(F20,'Car-Name'!$A$12:$B$44,2)))</f>
        <v>Ralph Brevik</v>
      </c>
      <c r="H20" s="383">
        <v>0.3258564814814815</v>
      </c>
      <c r="I20" s="28">
        <f>IF((H20=""),"",(H20-(VLOOKUP(F20,'Leg-8'!$A$12:$C$44,3,FALSE))))</f>
        <v>5.7800925925925506E-2</v>
      </c>
      <c r="J20" s="396"/>
      <c r="K20" s="28" t="str">
        <f t="shared" si="3"/>
        <v/>
      </c>
      <c r="L20" s="383"/>
      <c r="M20" s="383"/>
      <c r="N20" s="28">
        <f t="shared" si="0"/>
        <v>5.7800925925925506E-2</v>
      </c>
      <c r="O20" s="398">
        <v>69</v>
      </c>
      <c r="P20" s="148">
        <f t="shared" si="1"/>
        <v>13</v>
      </c>
      <c r="Q20" s="302" t="str">
        <f>IF('Car-Name'!A20="","",VLOOKUP(F20,'Car-Name'!$A$12:$B$44,2))</f>
        <v>Ralph Brevik</v>
      </c>
      <c r="R20" s="149">
        <f t="shared" si="2"/>
        <v>5.7800925925925506E-2</v>
      </c>
      <c r="S20" s="131">
        <f t="shared" si="4"/>
        <v>49.739687625150545</v>
      </c>
      <c r="T20" s="222">
        <f t="shared" si="5"/>
        <v>14</v>
      </c>
      <c r="U20" s="316">
        <f>IF(F20="",(""),((R20+(VLOOKUP(P20,'Leg-7'!$F$12:$U$44,16,FALSE)))))</f>
        <v>0.408252314814814</v>
      </c>
      <c r="V20" s="8">
        <f>IF(F20="","",(O20+VLOOKUP('Leg-8'!F20,'Leg-7'!$F$12:$V$44,17,FALSE)))</f>
        <v>459</v>
      </c>
      <c r="W20" s="219">
        <f>IF(P20="","",((O20+(VLOOKUP('Leg-8'!P20,'Leg-7'!$F$12:$V$44,17,FALSE)))/(U20*24)))</f>
        <v>46.846029541008797</v>
      </c>
      <c r="X20" s="150">
        <f t="shared" si="6"/>
        <v>14</v>
      </c>
      <c r="Y20" s="6">
        <v>8</v>
      </c>
      <c r="Z20" s="6" t="s">
        <v>38</v>
      </c>
      <c r="AA20" s="6">
        <v>5.472222222222245E-2</v>
      </c>
      <c r="AB20" s="6">
        <v>52.538071065989627</v>
      </c>
      <c r="AC20" s="6">
        <v>9</v>
      </c>
      <c r="AD20" s="6">
        <v>0.37244212962962897</v>
      </c>
      <c r="AE20" s="6">
        <v>459</v>
      </c>
      <c r="AF20" s="6">
        <v>51.350259486000276</v>
      </c>
      <c r="AG20" s="6">
        <v>9</v>
      </c>
    </row>
    <row r="21" spans="1:33" s="6" customFormat="1" ht="15" thickBot="1" x14ac:dyDescent="0.35">
      <c r="A21" s="257">
        <f>IF(('Leg-7'!F21=""),"",('Leg-7'!F21))</f>
        <v>8</v>
      </c>
      <c r="B21" s="256" t="str">
        <f>IF((A21=""),"",VLOOKUP(A21,'Car-Name'!$A$12:$B$44,2))</f>
        <v>Mike Stormo</v>
      </c>
      <c r="C21" s="374">
        <v>0.27222222222222198</v>
      </c>
      <c r="D21" s="256" t="str">
        <f>IF((A21=""),"",VLOOKUP(A21,'Car-Name'!$A$12:$C$44,3))</f>
        <v>509-721-0752</v>
      </c>
      <c r="E21" s="377"/>
      <c r="F21" s="415">
        <v>8</v>
      </c>
      <c r="G21" s="24" t="str">
        <f>IF((F21=""),"",(VLOOKUP(F21,'Car-Name'!$A$12:$B$44,2)))</f>
        <v>Mike Stormo</v>
      </c>
      <c r="H21" s="383">
        <v>0.32694444444444443</v>
      </c>
      <c r="I21" s="28">
        <f>IF((H21=""),"",(H21-(VLOOKUP(F21,'Leg-8'!$A$12:$C$44,3,FALSE))))</f>
        <v>5.472222222222245E-2</v>
      </c>
      <c r="J21" s="396"/>
      <c r="K21" s="28" t="str">
        <f t="shared" si="3"/>
        <v/>
      </c>
      <c r="L21" s="383"/>
      <c r="M21" s="383"/>
      <c r="N21" s="28">
        <f t="shared" si="0"/>
        <v>5.472222222222245E-2</v>
      </c>
      <c r="O21" s="398">
        <v>69</v>
      </c>
      <c r="P21" s="148">
        <f t="shared" si="1"/>
        <v>8</v>
      </c>
      <c r="Q21" s="302" t="str">
        <f>IF('Car-Name'!A21="","",VLOOKUP(F21,'Car-Name'!$A$12:$B$44,2))</f>
        <v>Mike Stormo</v>
      </c>
      <c r="R21" s="149">
        <f t="shared" si="2"/>
        <v>5.472222222222245E-2</v>
      </c>
      <c r="S21" s="131">
        <f t="shared" si="4"/>
        <v>52.538071065989627</v>
      </c>
      <c r="T21" s="222">
        <f t="shared" si="5"/>
        <v>9</v>
      </c>
      <c r="U21" s="316">
        <f>IF(F21="",(""),((R21+(VLOOKUP(P21,'Leg-7'!$F$12:$U$44,16,FALSE)))))</f>
        <v>0.37244212962962897</v>
      </c>
      <c r="V21" s="8">
        <f>IF(F21="","",(O21+VLOOKUP('Leg-8'!F21,'Leg-7'!$F$12:$V$44,17,FALSE)))</f>
        <v>459</v>
      </c>
      <c r="W21" s="219">
        <f>IF(P21="","",((O21+(VLOOKUP('Leg-8'!P21,'Leg-7'!$F$12:$V$44,17,FALSE)))/(U21*24)))</f>
        <v>51.350259486000276</v>
      </c>
      <c r="X21" s="150">
        <f t="shared" si="6"/>
        <v>9</v>
      </c>
      <c r="Y21" s="6">
        <v>6</v>
      </c>
      <c r="Z21" s="6" t="s">
        <v>25</v>
      </c>
      <c r="AA21" s="6">
        <v>5.701388888888842E-2</v>
      </c>
      <c r="AB21" s="6">
        <v>50.426309378806749</v>
      </c>
      <c r="AC21" s="6">
        <v>12</v>
      </c>
      <c r="AD21" s="6">
        <v>0.37475694444444357</v>
      </c>
      <c r="AE21" s="6">
        <v>459</v>
      </c>
      <c r="AF21" s="6">
        <v>51.033076994348306</v>
      </c>
      <c r="AG21" s="6">
        <v>10</v>
      </c>
    </row>
    <row r="22" spans="1:33" s="6" customFormat="1" ht="15" thickBot="1" x14ac:dyDescent="0.35">
      <c r="A22" s="257">
        <f>IF(('Leg-7'!F22=""),"",('Leg-7'!F22))</f>
        <v>2</v>
      </c>
      <c r="B22" s="256" t="str">
        <f>IF((A22=""),"",VLOOKUP(A22,'Car-Name'!$A$12:$B$44,2))</f>
        <v>Levi Dyckman</v>
      </c>
      <c r="C22" s="371">
        <v>0.27291666666666697</v>
      </c>
      <c r="D22" s="256" t="str">
        <f>IF((A22=""),"",VLOOKUP(A22,'Car-Name'!$A$12:$C$44,3))</f>
        <v>406-679-0215</v>
      </c>
      <c r="E22" s="377"/>
      <c r="F22" s="415">
        <v>16</v>
      </c>
      <c r="G22" s="24" t="str">
        <f>IF((F22=""),"",(VLOOKUP(F22,'Car-Name'!$A$12:$B$44,2)))</f>
        <v>Jillian Robison</v>
      </c>
      <c r="H22" s="383">
        <v>0.32763888888888887</v>
      </c>
      <c r="I22" s="28">
        <f>IF((H22=""),"",(H22-(VLOOKUP(F22,'Leg-8'!$A$12:$C$44,3,FALSE))))</f>
        <v>5.2638888888888846E-2</v>
      </c>
      <c r="J22" s="396"/>
      <c r="K22" s="28" t="str">
        <f t="shared" si="3"/>
        <v/>
      </c>
      <c r="L22" s="383"/>
      <c r="M22" s="383">
        <v>2.6620370370370372E-4</v>
      </c>
      <c r="N22" s="28">
        <f>IF(G22="","",IF((J22="slow"),SUM(K22:M22),(SUM(I22,L22,-M22))))</f>
        <v>5.237268518518514E-2</v>
      </c>
      <c r="O22" s="398">
        <v>69</v>
      </c>
      <c r="P22" s="148">
        <f t="shared" si="1"/>
        <v>16</v>
      </c>
      <c r="Q22" s="302" t="str">
        <f>IF('Car-Name'!A22="","",VLOOKUP(F22,'Car-Name'!$A$12:$B$44,2))</f>
        <v>Jillian Robison</v>
      </c>
      <c r="R22" s="149">
        <f t="shared" si="2"/>
        <v>5.237268518518514E-2</v>
      </c>
      <c r="S22" s="131">
        <f t="shared" si="4"/>
        <v>54.895027624309442</v>
      </c>
      <c r="T22" s="222">
        <f t="shared" si="5"/>
        <v>2</v>
      </c>
      <c r="U22" s="316">
        <f>IF(F22="",(""),((R22+(VLOOKUP(P22,'Leg-7'!$F$12:$U$44,16,FALSE)))))</f>
        <v>0.35945601851851794</v>
      </c>
      <c r="V22" s="8">
        <f>IF(F22="","",(O22+VLOOKUP('Leg-8'!F22,'Leg-7'!$F$12:$V$44,17,FALSE)))</f>
        <v>459</v>
      </c>
      <c r="W22" s="219">
        <f>IF(P22="","",((O22+(VLOOKUP('Leg-8'!P22,'Leg-7'!$F$12:$V$44,17,FALSE)))/(U22*24)))</f>
        <v>53.205396528962964</v>
      </c>
      <c r="X22" s="150">
        <f t="shared" si="6"/>
        <v>3</v>
      </c>
      <c r="Y22" s="6">
        <v>17</v>
      </c>
      <c r="Z22" s="6" t="s">
        <v>21</v>
      </c>
      <c r="AA22" s="6">
        <v>6.5787037037036866E-2</v>
      </c>
      <c r="AB22" s="6">
        <v>0</v>
      </c>
      <c r="AC22" s="6">
        <v>16</v>
      </c>
      <c r="AD22" s="6">
        <v>0.37751157407407371</v>
      </c>
      <c r="AE22" s="6">
        <v>241</v>
      </c>
      <c r="AF22" s="6">
        <v>26.599625961921724</v>
      </c>
      <c r="AG22" s="6">
        <v>11</v>
      </c>
    </row>
    <row r="23" spans="1:33" s="6" customFormat="1" ht="15" thickBot="1" x14ac:dyDescent="0.35">
      <c r="A23" s="257">
        <f>IF(('Leg-7'!F23=""),"",('Leg-7'!F23))</f>
        <v>9</v>
      </c>
      <c r="B23" s="256" t="str">
        <f>IF((A23=""),"",VLOOKUP(A23,'Car-Name'!$A$12:$B$44,2))</f>
        <v>Dan Brown</v>
      </c>
      <c r="C23" s="374">
        <v>0.27364583333333331</v>
      </c>
      <c r="D23" s="256" t="str">
        <f>IF((A23=""),"",VLOOKUP(A23,'Car-Name'!$A$12:$C$44,3))</f>
        <v>319-240-4470</v>
      </c>
      <c r="E23" s="377"/>
      <c r="F23" s="415">
        <v>9</v>
      </c>
      <c r="G23" s="24" t="str">
        <f>IF((F23=""),"",(VLOOKUP(F23,'Car-Name'!$A$12:$B$44,2)))</f>
        <v>Dan Brown</v>
      </c>
      <c r="H23" s="383">
        <v>0.32800925925925922</v>
      </c>
      <c r="I23" s="28">
        <f>IF((H23=""),"",(H23-(VLOOKUP(F23,'Leg-8'!$A$12:$C$44,3,FALSE))))</f>
        <v>5.4363425925925912E-2</v>
      </c>
      <c r="J23" s="396"/>
      <c r="K23" s="28" t="str">
        <f t="shared" si="3"/>
        <v/>
      </c>
      <c r="L23" s="383"/>
      <c r="M23" s="383"/>
      <c r="N23" s="28">
        <f t="shared" si="0"/>
        <v>5.4363425925925912E-2</v>
      </c>
      <c r="O23" s="398">
        <v>69</v>
      </c>
      <c r="P23" s="148">
        <f t="shared" si="1"/>
        <v>9</v>
      </c>
      <c r="Q23" s="302" t="str">
        <f>IF('Car-Name'!A23="","",VLOOKUP(F23,'Car-Name'!$A$12:$B$44,2))</f>
        <v>Dan Brown</v>
      </c>
      <c r="R23" s="149">
        <f t="shared" si="2"/>
        <v>5.4363425925925912E-2</v>
      </c>
      <c r="S23" s="131">
        <f t="shared" si="4"/>
        <v>52.884820097934863</v>
      </c>
      <c r="T23" s="222">
        <f t="shared" si="5"/>
        <v>8</v>
      </c>
      <c r="U23" s="316">
        <f>IF(F23="",(""),((R23+(VLOOKUP(P23,'Leg-7'!$F$12:$U$44,16,FALSE)))))</f>
        <v>0.36432870370370385</v>
      </c>
      <c r="V23" s="8">
        <f>IF(F23="","",(O23+VLOOKUP('Leg-8'!F23,'Leg-7'!$F$12:$V$44,17,FALSE)))</f>
        <v>459</v>
      </c>
      <c r="W23" s="219">
        <f>IF(P23="","",((O23+(VLOOKUP('Leg-8'!P23,'Leg-7'!$F$12:$V$44,17,FALSE)))/(U23*24)))</f>
        <v>52.493805197280615</v>
      </c>
      <c r="X23" s="150">
        <f t="shared" si="6"/>
        <v>5</v>
      </c>
      <c r="Y23" s="6">
        <v>2</v>
      </c>
      <c r="Z23" s="6" t="s">
        <v>331</v>
      </c>
      <c r="AA23" s="6">
        <v>5.6111111111110779E-2</v>
      </c>
      <c r="AB23" s="6">
        <v>51.237623762376543</v>
      </c>
      <c r="AC23" s="6">
        <v>11</v>
      </c>
      <c r="AD23" s="6">
        <v>0.3795138888888886</v>
      </c>
      <c r="AE23" s="6">
        <v>459</v>
      </c>
      <c r="AF23" s="6">
        <v>50.393412625800586</v>
      </c>
      <c r="AG23" s="6">
        <v>12</v>
      </c>
    </row>
    <row r="24" spans="1:33" s="6" customFormat="1" ht="15" thickBot="1" x14ac:dyDescent="0.35">
      <c r="A24" s="257">
        <f>IF(('Leg-7'!F24=""),"",('Leg-7'!F24))</f>
        <v>6</v>
      </c>
      <c r="B24" s="256" t="str">
        <f>IF((A24=""),"",VLOOKUP(A24,'Car-Name'!$A$12:$B$44,2))</f>
        <v>Janet Cerovski</v>
      </c>
      <c r="C24" s="371">
        <v>0.27430555555555602</v>
      </c>
      <c r="D24" s="256" t="str">
        <f>IF((A24=""),"",VLOOKUP(A24,'Car-Name'!$A$12:$C$44,3))</f>
        <v>406-458-9450</v>
      </c>
      <c r="E24" s="377"/>
      <c r="F24" s="415">
        <v>2</v>
      </c>
      <c r="G24" s="24" t="str">
        <f>IF((F24=""),"",(VLOOKUP(F24,'Car-Name'!$A$12:$B$44,2)))</f>
        <v>Levi Dyckman</v>
      </c>
      <c r="H24" s="383">
        <v>0.32902777777777775</v>
      </c>
      <c r="I24" s="28">
        <f>IF((H24=""),"",(H24-(VLOOKUP(F24,'Leg-8'!$A$12:$C$44,3,FALSE))))</f>
        <v>5.6111111111110779E-2</v>
      </c>
      <c r="J24" s="396"/>
      <c r="K24" s="28" t="str">
        <f t="shared" si="3"/>
        <v/>
      </c>
      <c r="L24" s="383"/>
      <c r="M24" s="383"/>
      <c r="N24" s="28">
        <f t="shared" si="0"/>
        <v>5.6111111111110779E-2</v>
      </c>
      <c r="O24" s="398">
        <v>69</v>
      </c>
      <c r="P24" s="148">
        <f t="shared" si="1"/>
        <v>2</v>
      </c>
      <c r="Q24" s="302" t="str">
        <f>IF('Car-Name'!A24="","",VLOOKUP(F24,'Car-Name'!$A$12:$B$44,2))</f>
        <v>Levi Dyckman</v>
      </c>
      <c r="R24" s="149">
        <f t="shared" si="2"/>
        <v>5.6111111111110779E-2</v>
      </c>
      <c r="S24" s="131">
        <f t="shared" si="4"/>
        <v>51.237623762376543</v>
      </c>
      <c r="T24" s="222">
        <f t="shared" si="5"/>
        <v>11</v>
      </c>
      <c r="U24" s="316">
        <f>IF(F24="",(""),((R24+(VLOOKUP(P24,'Leg-7'!$F$12:$U$44,16,FALSE)))))</f>
        <v>0.3795138888888886</v>
      </c>
      <c r="V24" s="8">
        <f>IF(F24="","",(O24+VLOOKUP('Leg-8'!F24,'Leg-7'!$F$12:$V$44,17,FALSE)))</f>
        <v>459</v>
      </c>
      <c r="W24" s="219">
        <f>IF(P24="","",((O24+(VLOOKUP('Leg-8'!P24,'Leg-7'!$F$12:$V$44,17,FALSE)))/(U24*24)))</f>
        <v>50.393412625800586</v>
      </c>
      <c r="X24" s="150">
        <f t="shared" si="6"/>
        <v>11</v>
      </c>
      <c r="Y24" s="6">
        <v>12</v>
      </c>
      <c r="Z24" s="6" t="s">
        <v>335</v>
      </c>
      <c r="AA24" s="6">
        <v>5.4965277777777766E-2</v>
      </c>
      <c r="AB24" s="6">
        <v>52.305748578648149</v>
      </c>
      <c r="AC24" s="6">
        <v>10</v>
      </c>
      <c r="AD24" s="6">
        <v>0.38773148148148079</v>
      </c>
      <c r="AE24" s="6">
        <v>459</v>
      </c>
      <c r="AF24" s="6">
        <v>49.325373134328444</v>
      </c>
      <c r="AG24" s="6">
        <v>13</v>
      </c>
    </row>
    <row r="25" spans="1:33" s="6" customFormat="1" ht="15" thickBot="1" x14ac:dyDescent="0.35">
      <c r="A25" s="257">
        <f>IF(('Leg-7'!F25=""),"",('Leg-7'!F25))</f>
        <v>16</v>
      </c>
      <c r="B25" s="256" t="str">
        <f>IF((A25=""),"",VLOOKUP(A25,'Car-Name'!$A$12:$B$44,2))</f>
        <v>Jillian Robison</v>
      </c>
      <c r="C25" s="374">
        <v>0.27500000000000002</v>
      </c>
      <c r="D25" s="256" t="str">
        <f>IF((A25=""),"",VLOOKUP(A25,'Car-Name'!$A$12:$C$44,3))</f>
        <v>509-701-0983</v>
      </c>
      <c r="E25" s="377"/>
      <c r="F25" s="415">
        <v>6</v>
      </c>
      <c r="G25" s="24" t="str">
        <f>IF((F25=""),"",(VLOOKUP(F25,'Car-Name'!$A$12:$B$44,2)))</f>
        <v>Janet Cerovski</v>
      </c>
      <c r="H25" s="383">
        <v>0.33131944444444444</v>
      </c>
      <c r="I25" s="28">
        <f>IF((H25=""),"",(H25-(VLOOKUP(F25,'Leg-8'!$A$12:$C$44,3,FALSE))))</f>
        <v>5.701388888888842E-2</v>
      </c>
      <c r="J25" s="396"/>
      <c r="K25" s="28" t="str">
        <f t="shared" si="3"/>
        <v/>
      </c>
      <c r="L25" s="383"/>
      <c r="M25" s="383"/>
      <c r="N25" s="28">
        <f t="shared" si="0"/>
        <v>5.701388888888842E-2</v>
      </c>
      <c r="O25" s="398">
        <v>69</v>
      </c>
      <c r="P25" s="148">
        <f t="shared" si="1"/>
        <v>6</v>
      </c>
      <c r="Q25" s="302" t="str">
        <f>IF('Car-Name'!A25="","",VLOOKUP(F25,'Car-Name'!$A$12:$B$44,2))</f>
        <v>Janet Cerovski</v>
      </c>
      <c r="R25" s="149">
        <f t="shared" si="2"/>
        <v>5.701388888888842E-2</v>
      </c>
      <c r="S25" s="131">
        <f t="shared" si="4"/>
        <v>50.426309378806749</v>
      </c>
      <c r="T25" s="222">
        <f t="shared" si="5"/>
        <v>12</v>
      </c>
      <c r="U25" s="316">
        <f>IF(F25="",(""),((R25+(VLOOKUP(P25,'Leg-7'!$F$12:$U$44,16,FALSE)))))</f>
        <v>0.37475694444444357</v>
      </c>
      <c r="V25" s="8">
        <f>IF(F25="","",(O25+VLOOKUP('Leg-8'!F25,'Leg-7'!$F$12:$V$44,17,FALSE)))</f>
        <v>459</v>
      </c>
      <c r="W25" s="219">
        <f>IF(P25="","",((O25+(VLOOKUP('Leg-8'!P25,'Leg-7'!$F$12:$V$44,17,FALSE)))/(U25*24)))</f>
        <v>51.033076994348306</v>
      </c>
      <c r="X25" s="150">
        <f t="shared" si="6"/>
        <v>10</v>
      </c>
      <c r="Y25" s="6">
        <v>19</v>
      </c>
      <c r="Z25" s="6" t="s">
        <v>23</v>
      </c>
      <c r="AA25" s="6">
        <v>5.7060185185185186E-2</v>
      </c>
      <c r="AB25" s="6">
        <v>50.385395537525355</v>
      </c>
      <c r="AC25" s="6">
        <v>13</v>
      </c>
      <c r="AD25" s="6">
        <v>0.40218749999999931</v>
      </c>
      <c r="AE25" s="6">
        <v>459</v>
      </c>
      <c r="AF25" s="6">
        <v>47.552447552447632</v>
      </c>
      <c r="AG25" s="6">
        <v>14</v>
      </c>
    </row>
    <row r="26" spans="1:33" s="6" customFormat="1" ht="15" thickBot="1" x14ac:dyDescent="0.35">
      <c r="A26" s="257">
        <f>IF(('Leg-7'!F26=""),"",('Leg-7'!F26))</f>
        <v>18</v>
      </c>
      <c r="B26" s="256" t="str">
        <f>IF((A26=""),"",VLOOKUP(A26,'Car-Name'!$A$12:$B$44,2))</f>
        <v>Bill Comer</v>
      </c>
      <c r="C26" s="371">
        <v>0.27569444444444402</v>
      </c>
      <c r="D26" s="256" t="str">
        <f>IF((A26=""),"",VLOOKUP(A26,'Car-Name'!$A$12:$C$44,3))</f>
        <v>630-896-2111</v>
      </c>
      <c r="E26" s="377"/>
      <c r="F26" s="415">
        <v>18</v>
      </c>
      <c r="G26" s="24" t="str">
        <f>IF((F26=""),"",(VLOOKUP(F26,'Car-Name'!$A$12:$B$44,2)))</f>
        <v>Bill Comer</v>
      </c>
      <c r="H26" s="383">
        <v>0.33760416666666665</v>
      </c>
      <c r="I26" s="28">
        <f>IF((H26=""),"",(H26-(VLOOKUP(F26,'Leg-8'!$A$12:$C$44,3,FALSE))))</f>
        <v>6.190972222222263E-2</v>
      </c>
      <c r="J26" s="396"/>
      <c r="K26" s="28" t="str">
        <f t="shared" si="3"/>
        <v/>
      </c>
      <c r="L26" s="383"/>
      <c r="M26" s="383"/>
      <c r="N26" s="28">
        <f t="shared" si="0"/>
        <v>6.190972222222263E-2</v>
      </c>
      <c r="O26" s="398">
        <v>69</v>
      </c>
      <c r="P26" s="148">
        <f t="shared" si="1"/>
        <v>18</v>
      </c>
      <c r="Q26" s="302" t="str">
        <f>IF('Car-Name'!A26="","",VLOOKUP(F26,'Car-Name'!$A$12:$B$44,2))</f>
        <v>Bill Comer</v>
      </c>
      <c r="R26" s="149">
        <f t="shared" si="2"/>
        <v>6.190972222222263E-2</v>
      </c>
      <c r="S26" s="131">
        <f t="shared" si="4"/>
        <v>46.438586651710295</v>
      </c>
      <c r="T26" s="222">
        <f t="shared" si="5"/>
        <v>15</v>
      </c>
      <c r="U26" s="316">
        <f>IF(F26="",(""),((R26+(VLOOKUP(P26,'Leg-7'!$F$12:$U$44,16,FALSE)))))</f>
        <v>0.44131944444444443</v>
      </c>
      <c r="V26" s="8">
        <f>IF(F26="","",(O26+VLOOKUP('Leg-8'!F26,'Leg-7'!$F$12:$V$44,17,FALSE)))</f>
        <v>459</v>
      </c>
      <c r="W26" s="219">
        <f>IF(P26="","",((O26+(VLOOKUP('Leg-8'!P26,'Leg-7'!$F$12:$V$44,17,FALSE)))/(U26*24)))</f>
        <v>43.335955940204563</v>
      </c>
      <c r="X26" s="150">
        <f t="shared" si="6"/>
        <v>17</v>
      </c>
      <c r="Y26" s="6">
        <v>13</v>
      </c>
      <c r="Z26" s="6" t="s">
        <v>333</v>
      </c>
      <c r="AA26" s="6">
        <v>5.7800925925925506E-2</v>
      </c>
      <c r="AB26" s="6">
        <v>49.739687625150545</v>
      </c>
      <c r="AC26" s="6">
        <v>14</v>
      </c>
      <c r="AD26" s="6">
        <v>0.408252314814814</v>
      </c>
      <c r="AE26" s="6">
        <v>459</v>
      </c>
      <c r="AF26" s="6">
        <v>46.846029541008797</v>
      </c>
      <c r="AG26" s="6">
        <v>15</v>
      </c>
    </row>
    <row r="27" spans="1:33" s="6" customFormat="1" ht="15" thickBot="1" x14ac:dyDescent="0.35">
      <c r="A27" s="257">
        <f>IF(('Leg-7'!F27=""),"",('Leg-7'!F27))</f>
        <v>3</v>
      </c>
      <c r="B27" s="256" t="str">
        <f>IF((A27=""),"",VLOOKUP(A27,'Car-Name'!$A$12:$B$44,2))</f>
        <v>Mike Cuffe</v>
      </c>
      <c r="C27" s="374">
        <v>0.27638888888888902</v>
      </c>
      <c r="D27" s="256" t="str">
        <f>IF((A27=""),"",VLOOKUP(A27,'Car-Name'!$A$12:$C$44,3))</f>
        <v>406-293-1247</v>
      </c>
      <c r="E27" s="377"/>
      <c r="F27" s="415">
        <v>3</v>
      </c>
      <c r="G27" s="24" t="str">
        <f>IF((F27=""),"",(VLOOKUP(F27,'Car-Name'!$A$12:$B$44,2)))</f>
        <v>Mike Cuffe</v>
      </c>
      <c r="H27" s="383">
        <v>0.34217592592592588</v>
      </c>
      <c r="I27" s="28">
        <f>IF((H27=""),"",(H27-(VLOOKUP(F27,'Leg-8'!$A$12:$C$44,3,FALSE))))</f>
        <v>6.5787037037036866E-2</v>
      </c>
      <c r="J27" s="396"/>
      <c r="K27" s="28" t="str">
        <f t="shared" si="3"/>
        <v/>
      </c>
      <c r="L27" s="383"/>
      <c r="M27" s="383"/>
      <c r="N27" s="28">
        <f t="shared" si="0"/>
        <v>6.5787037037036866E-2</v>
      </c>
      <c r="O27" s="398">
        <v>69</v>
      </c>
      <c r="P27" s="148">
        <f t="shared" si="1"/>
        <v>3</v>
      </c>
      <c r="Q27" s="302" t="str">
        <f>IF('Car-Name'!A27="","",VLOOKUP(F27,'Car-Name'!$A$12:$B$44,2))</f>
        <v>Mike Cuffe</v>
      </c>
      <c r="R27" s="149">
        <f t="shared" si="2"/>
        <v>6.5787037037036866E-2</v>
      </c>
      <c r="S27" s="131">
        <f t="shared" si="4"/>
        <v>43.701618578465983</v>
      </c>
      <c r="T27" s="222">
        <f t="shared" si="5"/>
        <v>16</v>
      </c>
      <c r="U27" s="316">
        <f>IF(F27="",(""),((R27+(VLOOKUP(P27,'Leg-7'!$F$12:$U$44,16,FALSE)))))</f>
        <v>0.4233449074074066</v>
      </c>
      <c r="V27" s="8">
        <f>IF(F27="","",(O27+VLOOKUP('Leg-8'!F27,'Leg-7'!$F$12:$V$44,17,FALSE)))</f>
        <v>459</v>
      </c>
      <c r="W27" s="219">
        <f>IF(P27="","",((O27+(VLOOKUP('Leg-8'!P27,'Leg-7'!$F$12:$V$44,17,FALSE)))/(U27*24)))</f>
        <v>45.175930229379205</v>
      </c>
      <c r="X27" s="150">
        <f t="shared" si="6"/>
        <v>15</v>
      </c>
      <c r="Y27" s="6">
        <v>3</v>
      </c>
      <c r="Z27" s="6" t="s">
        <v>27</v>
      </c>
      <c r="AA27" s="6">
        <v>6.5787037037036866E-2</v>
      </c>
      <c r="AB27" s="6">
        <v>43.701618578465983</v>
      </c>
      <c r="AC27" s="6">
        <v>16</v>
      </c>
      <c r="AD27" s="6">
        <v>0.4233449074074066</v>
      </c>
      <c r="AE27" s="6">
        <v>459</v>
      </c>
      <c r="AF27" s="6">
        <v>45.175930229379205</v>
      </c>
      <c r="AG27" s="6">
        <v>16</v>
      </c>
    </row>
    <row r="28" spans="1:33" s="6" customFormat="1" ht="15" thickBot="1" x14ac:dyDescent="0.35">
      <c r="A28" s="257">
        <f>IF(('Leg-7'!F28=""),"",('Leg-7'!F28))</f>
        <v>17</v>
      </c>
      <c r="B28" s="256" t="str">
        <f>IF((A28=""),"",VLOOKUP(A28,'Car-Name'!$A$12:$B$44,2))</f>
        <v>Mike Robison</v>
      </c>
      <c r="C28" s="374"/>
      <c r="D28" s="256" t="str">
        <f>IF((A28=""),"",VLOOKUP(A28,'Car-Name'!$A$12:$C$44,3))</f>
        <v>509-844-5900</v>
      </c>
      <c r="E28" s="377"/>
      <c r="F28" s="415">
        <v>17</v>
      </c>
      <c r="G28" s="24" t="str">
        <f>IF((F28=""),"",(VLOOKUP(F28,'Car-Name'!$A$12:$B$44,2)))</f>
        <v>Mike Robison</v>
      </c>
      <c r="H28" s="383"/>
      <c r="I28" s="28" t="str">
        <f>IF((H28=""),"",(H28-(VLOOKUP(F28,'Leg-8'!$A$12:$C$44,3,FALSE))))</f>
        <v/>
      </c>
      <c r="J28" s="396" t="s">
        <v>47</v>
      </c>
      <c r="K28" s="28">
        <f t="shared" si="3"/>
        <v>6.5787037037036866E-2</v>
      </c>
      <c r="L28" s="383"/>
      <c r="M28" s="383"/>
      <c r="N28" s="28">
        <f t="shared" si="0"/>
        <v>6.5787037037036866E-2</v>
      </c>
      <c r="O28" s="398">
        <v>0</v>
      </c>
      <c r="P28" s="148">
        <f t="shared" si="1"/>
        <v>17</v>
      </c>
      <c r="Q28" s="302" t="str">
        <f>IF('Car-Name'!A28="","",VLOOKUP(F28,'Car-Name'!$A$12:$B$44,2))</f>
        <v>Mike Robison</v>
      </c>
      <c r="R28" s="149">
        <f t="shared" si="2"/>
        <v>6.5787037037036866E-2</v>
      </c>
      <c r="S28" s="131">
        <f t="shared" si="4"/>
        <v>0</v>
      </c>
      <c r="T28" s="222">
        <f t="shared" si="5"/>
        <v>16</v>
      </c>
      <c r="U28" s="316">
        <f>IF(F28="",(""),((R28+(VLOOKUP(P28,'Leg-7'!$F$12:$U$44,16,FALSE)))))</f>
        <v>0.44739583333333299</v>
      </c>
      <c r="V28" s="8">
        <f>IF(F28="","",(O28+VLOOKUP('Leg-8'!F28,'Leg-7'!$F$12:$V$44,17,FALSE)))</f>
        <v>241</v>
      </c>
      <c r="W28" s="219">
        <f>IF(P28="","",((O28+(VLOOKUP('Leg-8'!P28,'Leg-7'!$F$12:$V$44,17,FALSE)))/(U28*24)))</f>
        <v>22.444703143189773</v>
      </c>
      <c r="X28" s="150">
        <f t="shared" si="6"/>
        <v>18</v>
      </c>
      <c r="Y28" s="6">
        <v>1</v>
      </c>
      <c r="Z28" s="6" t="s">
        <v>28</v>
      </c>
      <c r="AA28" s="6">
        <v>6.5787037037036866E-2</v>
      </c>
      <c r="AB28" s="6">
        <v>0</v>
      </c>
      <c r="AC28" s="6">
        <v>16</v>
      </c>
      <c r="AD28" s="6">
        <v>0.43207175925925834</v>
      </c>
      <c r="AE28" s="6">
        <v>174</v>
      </c>
      <c r="AF28" s="6">
        <v>16.779620154831139</v>
      </c>
      <c r="AG28" s="6">
        <v>17</v>
      </c>
    </row>
    <row r="29" spans="1:33" s="6" customFormat="1" ht="15" thickBot="1" x14ac:dyDescent="0.35">
      <c r="A29" s="257">
        <f>IF(('Leg-7'!F29=""),"",('Leg-7'!F29))</f>
        <v>1</v>
      </c>
      <c r="B29" s="256" t="str">
        <f>IF((A29=""),"",VLOOKUP(A29,'Car-Name'!$A$12:$B$44,2))</f>
        <v>Brandon Langel</v>
      </c>
      <c r="C29" s="374"/>
      <c r="D29" s="256" t="str">
        <f>IF((A29=""),"",VLOOKUP(A29,'Car-Name'!$A$12:$C$44,3))</f>
        <v>406-390-6676</v>
      </c>
      <c r="E29" s="377"/>
      <c r="F29" s="415">
        <v>1</v>
      </c>
      <c r="G29" s="24" t="str">
        <f>IF((F29=""),"",(VLOOKUP(F29,'Car-Name'!$A$12:$B$44,2)))</f>
        <v>Brandon Langel</v>
      </c>
      <c r="H29" s="383"/>
      <c r="I29" s="28" t="str">
        <f>IF((H29=""),"",(H29-(VLOOKUP(F29,'Leg-8'!$A$12:$C$44,3,FALSE))))</f>
        <v/>
      </c>
      <c r="J29" s="396" t="s">
        <v>47</v>
      </c>
      <c r="K29" s="28">
        <f t="shared" si="3"/>
        <v>6.5787037037036866E-2</v>
      </c>
      <c r="L29" s="383"/>
      <c r="M29" s="383"/>
      <c r="N29" s="28">
        <f t="shared" si="0"/>
        <v>6.5787037037036866E-2</v>
      </c>
      <c r="O29" s="398">
        <v>0</v>
      </c>
      <c r="P29" s="148">
        <f t="shared" si="1"/>
        <v>1</v>
      </c>
      <c r="Q29" s="302" t="str">
        <f>IF('Car-Name'!A29="","",VLOOKUP(F29,'Car-Name'!$A$12:$B$44,2))</f>
        <v>Brandon Langel</v>
      </c>
      <c r="R29" s="149">
        <f>IF(N29="",(""),(N29))</f>
        <v>6.5787037037036866E-2</v>
      </c>
      <c r="S29" s="131">
        <f>IF(R29="",(""),(O29/(R29*24)))</f>
        <v>0</v>
      </c>
      <c r="T29" s="222">
        <f t="shared" si="5"/>
        <v>16</v>
      </c>
      <c r="U29" s="316">
        <f>IF(F29="",(""),((R29+(VLOOKUP(P29,'Leg-7'!$F$12:$U$44,16,FALSE)))))</f>
        <v>0.43207175925925834</v>
      </c>
      <c r="V29" s="8">
        <f>IF(F29="","",(O29+VLOOKUP('Leg-8'!F29,'Leg-7'!$F$12:$V$44,17,FALSE)))</f>
        <v>174</v>
      </c>
      <c r="W29" s="219">
        <f>IF(P29="","",((O29+(VLOOKUP('Leg-8'!P29,'Leg-7'!$F$12:$V$44,17,FALSE)))/(U29*24)))</f>
        <v>16.779620154831139</v>
      </c>
      <c r="X29" s="150">
        <f t="shared" si="6"/>
        <v>16</v>
      </c>
      <c r="Y29" s="6">
        <v>18</v>
      </c>
      <c r="Z29" s="6" t="s">
        <v>334</v>
      </c>
      <c r="AA29" s="6">
        <v>6.190972222222263E-2</v>
      </c>
      <c r="AB29" s="6">
        <v>46.438586651710295</v>
      </c>
      <c r="AC29" s="6">
        <v>15</v>
      </c>
      <c r="AD29" s="6">
        <v>0.44131944444444443</v>
      </c>
      <c r="AE29" s="6">
        <v>459</v>
      </c>
      <c r="AF29" s="6">
        <v>43.335955940204563</v>
      </c>
      <c r="AG29" s="6">
        <v>18</v>
      </c>
    </row>
    <row r="30" spans="1:33" s="6" customFormat="1" ht="15" thickBot="1" x14ac:dyDescent="0.35">
      <c r="A30" s="257">
        <f>IF(('Leg-7'!F30=""),"",('Leg-7'!F30))</f>
        <v>7</v>
      </c>
      <c r="B30" s="256" t="str">
        <f>IF((A30=""),"",VLOOKUP(A30,'Car-Name'!$A$12:$B$44,2))</f>
        <v>Myron Richardson</v>
      </c>
      <c r="C30" s="374"/>
      <c r="D30" s="256" t="str">
        <f>IF((A30=""),"",VLOOKUP(A30,'Car-Name'!$A$12:$C$44,3))</f>
        <v>208-773-9259</v>
      </c>
      <c r="E30" s="377"/>
      <c r="F30" s="415">
        <v>7</v>
      </c>
      <c r="G30" s="24" t="str">
        <f>IF((F30=""),"",(VLOOKUP(F30,'Car-Name'!$A$12:$B$44,2)))</f>
        <v>Myron Richardson</v>
      </c>
      <c r="H30" s="383"/>
      <c r="I30" s="28" t="str">
        <f>IF((H30=""),"",(H30-(VLOOKUP(F30,'Leg-8'!$A$12:$C$44,3,FALSE))))</f>
        <v/>
      </c>
      <c r="J30" s="396" t="s">
        <v>47</v>
      </c>
      <c r="K30" s="28">
        <f t="shared" si="3"/>
        <v>6.5787037037036866E-2</v>
      </c>
      <c r="L30" s="383"/>
      <c r="M30" s="383"/>
      <c r="N30" s="28">
        <f t="shared" si="0"/>
        <v>6.5787037037036866E-2</v>
      </c>
      <c r="O30" s="398">
        <v>0</v>
      </c>
      <c r="P30" s="148">
        <f t="shared" si="1"/>
        <v>7</v>
      </c>
      <c r="Q30" s="302" t="str">
        <f>IF('Car-Name'!A30="","",VLOOKUP(F30,'Car-Name'!$A$12:$B$44,2))</f>
        <v>Myron Richardson</v>
      </c>
      <c r="R30" s="149">
        <f t="shared" si="2"/>
        <v>6.5787037037036866E-2</v>
      </c>
      <c r="S30" s="131">
        <f t="shared" si="4"/>
        <v>0</v>
      </c>
      <c r="T30" s="222">
        <f t="shared" si="5"/>
        <v>16</v>
      </c>
      <c r="U30" s="316">
        <f>IF(F30="",(""),((R30+(VLOOKUP(P30,'Leg-7'!$F$12:$U$44,16,FALSE)))))</f>
        <v>0.45221064814814727</v>
      </c>
      <c r="V30" s="8">
        <f>IF(F30="","",(O30+VLOOKUP('Leg-8'!F30,'Leg-7'!$F$12:$V$44,17,FALSE)))</f>
        <v>74</v>
      </c>
      <c r="W30" s="219">
        <f>IF(P30="","",((O30+(VLOOKUP('Leg-8'!P30,'Leg-7'!$F$12:$V$44,17,FALSE)))/(U30*24)))</f>
        <v>6.8183563256635482</v>
      </c>
      <c r="X30" s="150">
        <f t="shared" si="6"/>
        <v>19</v>
      </c>
      <c r="Y30" s="6">
        <v>7</v>
      </c>
      <c r="Z30" s="6" t="s">
        <v>329</v>
      </c>
      <c r="AA30" s="6">
        <v>6.5787037037036866E-2</v>
      </c>
      <c r="AB30" s="6">
        <v>0</v>
      </c>
      <c r="AC30" s="6">
        <v>16</v>
      </c>
      <c r="AD30" s="6">
        <v>0.45221064814814727</v>
      </c>
      <c r="AE30" s="6">
        <v>74</v>
      </c>
      <c r="AF30" s="6">
        <v>6.8183563256635482</v>
      </c>
      <c r="AG30" s="6">
        <v>19</v>
      </c>
    </row>
    <row r="31" spans="1:33" s="6" customFormat="1" ht="15" thickBot="1" x14ac:dyDescent="0.35">
      <c r="A31" s="257">
        <f>IF(('Leg-7'!F31=""),"",('Leg-7'!F31))</f>
        <v>14</v>
      </c>
      <c r="B31" s="256" t="str">
        <f>IF((A31=""),"",VLOOKUP(A31,'Car-Name'!$A$12:$B$44,2))</f>
        <v>Nan Robison</v>
      </c>
      <c r="C31" s="374"/>
      <c r="D31" s="256" t="str">
        <f>IF((A31=""),"",VLOOKUP(A31,'Car-Name'!$A$12:$C$44,3))</f>
        <v>509-701-4359</v>
      </c>
      <c r="E31" s="377"/>
      <c r="F31" s="415">
        <v>14</v>
      </c>
      <c r="G31" s="24" t="str">
        <f>IF((F31=""),"",(VLOOKUP(F31,'Car-Name'!$A$12:$B$44,2)))</f>
        <v>Nan Robison</v>
      </c>
      <c r="H31" s="383"/>
      <c r="I31" s="28" t="str">
        <f>IF((H31=""),"",(H31-(VLOOKUP(F31,'Leg-8'!$A$12:$C$44,3,FALSE))))</f>
        <v/>
      </c>
      <c r="J31" s="396" t="s">
        <v>47</v>
      </c>
      <c r="K31" s="28">
        <f t="shared" si="3"/>
        <v>6.5787037037036866E-2</v>
      </c>
      <c r="L31" s="383"/>
      <c r="M31" s="383"/>
      <c r="N31" s="28">
        <f t="shared" si="0"/>
        <v>6.5787037037036866E-2</v>
      </c>
      <c r="O31" s="398">
        <v>0</v>
      </c>
      <c r="P31" s="148">
        <f t="shared" si="1"/>
        <v>14</v>
      </c>
      <c r="Q31" s="302" t="str">
        <f>IF('Car-Name'!A31="","",VLOOKUP(F31,'Car-Name'!$A$12:$B$44,2))</f>
        <v>Nan Robison</v>
      </c>
      <c r="R31" s="149">
        <f t="shared" si="2"/>
        <v>6.5787037037036866E-2</v>
      </c>
      <c r="S31" s="131">
        <f t="shared" si="4"/>
        <v>0</v>
      </c>
      <c r="T31" s="222">
        <f t="shared" si="5"/>
        <v>16</v>
      </c>
      <c r="U31" s="316">
        <f>IF(F31="",(""),((R31+(VLOOKUP(P31,'Leg-7'!$F$12:$U$44,16,FALSE)))))</f>
        <v>0.45221064814814727</v>
      </c>
      <c r="V31" s="8">
        <f>IF(F31="","",(O31+VLOOKUP('Leg-8'!F31,'Leg-7'!$F$12:$V$44,17,FALSE)))</f>
        <v>6</v>
      </c>
      <c r="W31" s="219">
        <f>IF(P31="","",((O31+(VLOOKUP('Leg-8'!P31,'Leg-7'!$F$12:$V$44,17,FALSE)))/(U31*24)))</f>
        <v>0.55283970208082822</v>
      </c>
      <c r="X31" s="150">
        <f t="shared" si="6"/>
        <v>19</v>
      </c>
      <c r="Y31" s="6">
        <v>14</v>
      </c>
      <c r="Z31" s="6" t="s">
        <v>31</v>
      </c>
      <c r="AA31" s="6">
        <v>6.5787037037036866E-2</v>
      </c>
      <c r="AB31" s="6">
        <v>0</v>
      </c>
      <c r="AC31" s="6">
        <v>16</v>
      </c>
      <c r="AD31" s="6">
        <v>0.45221064814814727</v>
      </c>
      <c r="AE31" s="6">
        <v>6</v>
      </c>
      <c r="AF31" s="6">
        <v>0.55283970208082822</v>
      </c>
      <c r="AG31" s="6">
        <v>19</v>
      </c>
    </row>
    <row r="32" spans="1:33" s="6" customFormat="1" x14ac:dyDescent="0.3">
      <c r="A32" s="257" t="str">
        <f>IF(('Leg-7'!F32=""),"",('Leg-7'!F32))</f>
        <v/>
      </c>
      <c r="B32" s="256" t="str">
        <f>IF((A32=""),"",VLOOKUP(A32,'Car-Name'!$A$12:$B$44,2))</f>
        <v/>
      </c>
      <c r="C32" s="374"/>
      <c r="D32" s="256" t="str">
        <f>IF((A32=""),"",VLOOKUP(A32,'Car-Name'!$A$12:$C$44,3))</f>
        <v/>
      </c>
      <c r="E32" s="377"/>
      <c r="F32" s="415"/>
      <c r="G32" s="24" t="str">
        <f>IF((F32=""),"",(VLOOKUP(F32,'Car-Name'!$A$12:$B$44,2)))</f>
        <v/>
      </c>
      <c r="H32" s="383"/>
      <c r="I32" s="28" t="str">
        <f>IF((H32=""),"",(H32-(VLOOKUP(F32,'Leg-8'!$A$12:$C$44,3,FALSE))))</f>
        <v/>
      </c>
      <c r="J32" s="396"/>
      <c r="K32" s="28" t="str">
        <f t="shared" si="3"/>
        <v/>
      </c>
      <c r="L32" s="383"/>
      <c r="M32" s="383"/>
      <c r="N32" s="28" t="str">
        <f t="shared" si="0"/>
        <v/>
      </c>
      <c r="O32" s="398"/>
      <c r="P32" s="148" t="str">
        <f t="shared" si="1"/>
        <v/>
      </c>
      <c r="Q32" s="302" t="e">
        <f>IF('Car-Name'!A32="","",VLOOKUP(F32,'Car-Name'!$A$12:$B$44,2))</f>
        <v>#N/A</v>
      </c>
      <c r="R32" s="149" t="str">
        <f t="shared" si="2"/>
        <v/>
      </c>
      <c r="S32" s="131" t="str">
        <f t="shared" si="4"/>
        <v/>
      </c>
      <c r="T32" s="222" t="str">
        <f t="shared" si="5"/>
        <v/>
      </c>
      <c r="U32" s="316" t="str">
        <f>IF(F32="",(""),((R32+(VLOOKUP(P32,'Leg-7'!$F$12:$U$44,16,FALSE)))))</f>
        <v/>
      </c>
      <c r="V32" s="8" t="str">
        <f>IF(F32="","",(O32+VLOOKUP('Leg-8'!F32,'Leg-7'!$F$12:$V$44,17,FALSE)))</f>
        <v/>
      </c>
      <c r="W32" s="219" t="str">
        <f>IF(P32="","",((O32+(VLOOKUP('Leg-8'!P32,'Leg-7'!$F$12:$V$44,17,FALSE)))/(U32*24)))</f>
        <v/>
      </c>
      <c r="X32" s="150" t="str">
        <f t="shared" si="6"/>
        <v/>
      </c>
      <c r="Y32" s="6" t="s">
        <v>296</v>
      </c>
      <c r="Z32" s="6" t="e">
        <v>#N/A</v>
      </c>
      <c r="AA32" s="6" t="s">
        <v>296</v>
      </c>
      <c r="AB32" s="6" t="s">
        <v>296</v>
      </c>
      <c r="AC32" s="6" t="s">
        <v>296</v>
      </c>
      <c r="AD32" s="6" t="s">
        <v>296</v>
      </c>
      <c r="AE32" s="6" t="s">
        <v>296</v>
      </c>
      <c r="AF32" s="6" t="s">
        <v>296</v>
      </c>
      <c r="AG32" s="6" t="s">
        <v>296</v>
      </c>
    </row>
    <row r="33" spans="1:33" s="6" customFormat="1" x14ac:dyDescent="0.3">
      <c r="A33" s="257" t="str">
        <f>IF(('Leg-7'!F33=""),"",('Leg-7'!F33))</f>
        <v/>
      </c>
      <c r="B33" s="256" t="str">
        <f>IF((A33=""),"",VLOOKUP(A33,'Car-Name'!$A$12:$B$44,2))</f>
        <v/>
      </c>
      <c r="C33" s="374"/>
      <c r="D33" s="256" t="str">
        <f>IF((A33=""),"",VLOOKUP(A33,'Car-Name'!$A$12:$C$44,3))</f>
        <v/>
      </c>
      <c r="E33" s="377"/>
      <c r="F33" s="415"/>
      <c r="G33" s="24" t="str">
        <f>IF((F33=""),"",(VLOOKUP(F33,'Car-Name'!$A$12:$B$44,2)))</f>
        <v/>
      </c>
      <c r="H33" s="383"/>
      <c r="I33" s="28" t="str">
        <f>IF((H33=""),"",(H33-(VLOOKUP(F33,'Leg-8'!$A$12:$C$44,3,FALSE))))</f>
        <v/>
      </c>
      <c r="J33" s="396"/>
      <c r="K33" s="28" t="str">
        <f t="shared" si="3"/>
        <v/>
      </c>
      <c r="L33" s="383"/>
      <c r="M33" s="383"/>
      <c r="N33" s="28" t="str">
        <f t="shared" si="0"/>
        <v/>
      </c>
      <c r="O33" s="399"/>
      <c r="P33" s="148" t="str">
        <f t="shared" si="1"/>
        <v/>
      </c>
      <c r="Q33" s="302" t="e">
        <f>IF('Car-Name'!A33="","",VLOOKUP(F33,'Car-Name'!$A$12:$B$44,2))</f>
        <v>#N/A</v>
      </c>
      <c r="R33" s="149" t="str">
        <f t="shared" si="2"/>
        <v/>
      </c>
      <c r="S33" s="131" t="str">
        <f t="shared" si="4"/>
        <v/>
      </c>
      <c r="T33" s="222" t="str">
        <f t="shared" si="5"/>
        <v/>
      </c>
      <c r="U33" s="316" t="str">
        <f>IF(F33="",(""),((R33+(VLOOKUP(P33,'Leg-7'!$F$12:$U$44,16,FALSE)))))</f>
        <v/>
      </c>
      <c r="V33" s="8" t="str">
        <f>IF(F33="","",(O33+VLOOKUP('Leg-8'!F33,'Leg-7'!$F$12:$V$44,17,FALSE)))</f>
        <v/>
      </c>
      <c r="W33" s="219" t="str">
        <f>IF(P33="","",((O33+(VLOOKUP('Leg-8'!P33,'Leg-7'!$F$12:$V$44,17,FALSE)))/(U33*24)))</f>
        <v/>
      </c>
      <c r="X33" s="150" t="str">
        <f t="shared" si="6"/>
        <v/>
      </c>
      <c r="Y33" s="6" t="s">
        <v>296</v>
      </c>
      <c r="Z33" s="6" t="e">
        <v>#N/A</v>
      </c>
      <c r="AA33" s="6" t="s">
        <v>296</v>
      </c>
      <c r="AB33" s="6" t="s">
        <v>296</v>
      </c>
      <c r="AC33" s="6" t="s">
        <v>296</v>
      </c>
      <c r="AD33" s="6" t="s">
        <v>296</v>
      </c>
      <c r="AE33" s="6" t="s">
        <v>296</v>
      </c>
      <c r="AF33" s="6" t="s">
        <v>296</v>
      </c>
      <c r="AG33" s="6" t="s">
        <v>296</v>
      </c>
    </row>
    <row r="34" spans="1:33" s="6" customFormat="1" x14ac:dyDescent="0.3">
      <c r="A34" s="257" t="str">
        <f>IF(('Leg-7'!F34=""),"",('Leg-7'!F34))</f>
        <v/>
      </c>
      <c r="B34" s="256" t="str">
        <f>IF((A34=""),"",VLOOKUP(A34,'Car-Name'!$A$12:$B$44,2))</f>
        <v/>
      </c>
      <c r="C34" s="374"/>
      <c r="D34" s="256" t="str">
        <f>IF((A34=""),"",VLOOKUP(A34,'Car-Name'!$A$12:$C$44,3))</f>
        <v/>
      </c>
      <c r="E34" s="377"/>
      <c r="F34" s="415"/>
      <c r="G34" s="24" t="str">
        <f>IF((F34=""),"",(VLOOKUP(F34,'Car-Name'!$A$12:$B$44,2)))</f>
        <v/>
      </c>
      <c r="H34" s="383"/>
      <c r="I34" s="28" t="str">
        <f>IF((H34=""),"",(H34-(VLOOKUP(F34,'Leg-8'!$A$12:$C$44,3,FALSE))))</f>
        <v/>
      </c>
      <c r="J34" s="396"/>
      <c r="K34" s="28" t="str">
        <f t="shared" si="3"/>
        <v/>
      </c>
      <c r="L34" s="383"/>
      <c r="M34" s="383"/>
      <c r="N34" s="28" t="str">
        <f t="shared" si="0"/>
        <v/>
      </c>
      <c r="O34" s="399"/>
      <c r="P34" s="148" t="str">
        <f t="shared" si="1"/>
        <v/>
      </c>
      <c r="Q34" s="302" t="e">
        <f>IF('Car-Name'!A34="","",VLOOKUP(F34,'Car-Name'!$A$12:$B$44,2))</f>
        <v>#N/A</v>
      </c>
      <c r="R34" s="149" t="str">
        <f t="shared" si="2"/>
        <v/>
      </c>
      <c r="S34" s="131" t="str">
        <f t="shared" si="4"/>
        <v/>
      </c>
      <c r="T34" s="222" t="str">
        <f t="shared" si="5"/>
        <v/>
      </c>
      <c r="U34" s="316" t="str">
        <f>IF(F34="",(""),((R34+(VLOOKUP(P34,'Leg-7'!$F$12:$U$44,16,FALSE)))))</f>
        <v/>
      </c>
      <c r="V34" s="8" t="str">
        <f>IF(F34="","",(O34+VLOOKUP('Leg-8'!F34,'Leg-7'!$F$12:$V$44,17,FALSE)))</f>
        <v/>
      </c>
      <c r="W34" s="219" t="str">
        <f>IF(P34="","",((O34+(VLOOKUP('Leg-8'!P34,'Leg-7'!$F$12:$V$44,17,FALSE)))/(U34*24)))</f>
        <v/>
      </c>
      <c r="X34" s="150" t="str">
        <f t="shared" si="6"/>
        <v/>
      </c>
      <c r="Y34" s="6" t="s">
        <v>296</v>
      </c>
      <c r="Z34" s="6" t="e">
        <v>#N/A</v>
      </c>
      <c r="AA34" s="6" t="s">
        <v>296</v>
      </c>
      <c r="AB34" s="6" t="s">
        <v>296</v>
      </c>
      <c r="AC34" s="6" t="s">
        <v>296</v>
      </c>
      <c r="AD34" s="6" t="s">
        <v>296</v>
      </c>
      <c r="AE34" s="6" t="s">
        <v>296</v>
      </c>
      <c r="AF34" s="6" t="s">
        <v>296</v>
      </c>
      <c r="AG34" s="6" t="s">
        <v>296</v>
      </c>
    </row>
    <row r="35" spans="1:33" s="6" customFormat="1" x14ac:dyDescent="0.3">
      <c r="A35" s="257" t="str">
        <f>IF(('Leg-7'!F35=""),"",('Leg-7'!F35))</f>
        <v/>
      </c>
      <c r="B35" s="256" t="str">
        <f>IF((A35=""),"",VLOOKUP(A35,'Car-Name'!$A$12:$B$44,2))</f>
        <v/>
      </c>
      <c r="C35" s="374"/>
      <c r="D35" s="256" t="str">
        <f>IF((A35=""),"",VLOOKUP(A35,'Car-Name'!$A$12:$C$44,3))</f>
        <v/>
      </c>
      <c r="E35" s="377"/>
      <c r="F35" s="415"/>
      <c r="G35" s="24" t="str">
        <f>IF((F35=""),"",(VLOOKUP(F35,'Car-Name'!$A$12:$B$44,2)))</f>
        <v/>
      </c>
      <c r="H35" s="383"/>
      <c r="I35" s="28" t="str">
        <f>IF((H35=""),"",(H35-(VLOOKUP(F35,'Leg-8'!$A$12:$C$44,3,FALSE))))</f>
        <v/>
      </c>
      <c r="J35" s="396"/>
      <c r="K35" s="28" t="str">
        <f t="shared" si="3"/>
        <v/>
      </c>
      <c r="L35" s="383"/>
      <c r="M35" s="383"/>
      <c r="N35" s="28" t="str">
        <f t="shared" si="0"/>
        <v/>
      </c>
      <c r="O35" s="399"/>
      <c r="P35" s="148" t="str">
        <f t="shared" si="1"/>
        <v/>
      </c>
      <c r="Q35" s="302" t="str">
        <f>IF('Car-Name'!A35="","",VLOOKUP(F35,'Car-Name'!$A$12:$B$44,2))</f>
        <v/>
      </c>
      <c r="R35" s="149" t="str">
        <f t="shared" si="2"/>
        <v/>
      </c>
      <c r="S35" s="131" t="str">
        <f t="shared" si="4"/>
        <v/>
      </c>
      <c r="T35" s="222" t="str">
        <f t="shared" si="5"/>
        <v/>
      </c>
      <c r="U35" s="316" t="str">
        <f>IF(F35="",(""),((R35+(VLOOKUP(P35,'Leg-7'!$F$12:$U$44,16,FALSE)))))</f>
        <v/>
      </c>
      <c r="V35" s="8" t="str">
        <f>IF(F35="","",(O35+VLOOKUP('Leg-8'!F35,'Leg-7'!$F$12:$V$44,17,FALSE)))</f>
        <v/>
      </c>
      <c r="W35" s="219" t="str">
        <f>IF(P35="","",((O35+(VLOOKUP('Leg-8'!P35,'Leg-7'!$F$12:$V$44,17,FALSE)))/(U35*24)))</f>
        <v/>
      </c>
      <c r="X35" s="150" t="str">
        <f t="shared" si="6"/>
        <v/>
      </c>
      <c r="Y35" s="6" t="s">
        <v>296</v>
      </c>
      <c r="Z35" s="6" t="s">
        <v>296</v>
      </c>
      <c r="AA35" s="6" t="s">
        <v>296</v>
      </c>
      <c r="AB35" s="6" t="s">
        <v>296</v>
      </c>
      <c r="AC35" s="6" t="s">
        <v>296</v>
      </c>
      <c r="AD35" s="6" t="s">
        <v>296</v>
      </c>
      <c r="AE35" s="6" t="s">
        <v>296</v>
      </c>
      <c r="AF35" s="6" t="s">
        <v>296</v>
      </c>
      <c r="AG35" s="6" t="s">
        <v>296</v>
      </c>
    </row>
    <row r="36" spans="1:33" s="6" customFormat="1" x14ac:dyDescent="0.3">
      <c r="A36" s="257" t="str">
        <f>IF(('Leg-7'!F36=""),"",('Leg-7'!F36))</f>
        <v/>
      </c>
      <c r="B36" s="256" t="str">
        <f>IF((A36=""),"",VLOOKUP(A36,'Car-Name'!$A$12:$B$44,2))</f>
        <v/>
      </c>
      <c r="C36" s="374"/>
      <c r="D36" s="256" t="str">
        <f>IF((A36=""),"",VLOOKUP(A36,'Car-Name'!$A$12:$C$44,3))</f>
        <v/>
      </c>
      <c r="E36" s="377"/>
      <c r="F36" s="415"/>
      <c r="G36" s="24" t="str">
        <f>IF((F36=""),"",(VLOOKUP(F36,'Car-Name'!$A$12:$B$44,2)))</f>
        <v/>
      </c>
      <c r="H36" s="383"/>
      <c r="I36" s="28" t="str">
        <f>IF((H36=""),"",(H36-(VLOOKUP(F36,'Leg-8'!$A$12:$C$44,3,FALSE))))</f>
        <v/>
      </c>
      <c r="J36" s="396"/>
      <c r="K36" s="28" t="str">
        <f t="shared" si="3"/>
        <v/>
      </c>
      <c r="L36" s="383"/>
      <c r="M36" s="383"/>
      <c r="N36" s="28" t="str">
        <f t="shared" si="0"/>
        <v/>
      </c>
      <c r="O36" s="399"/>
      <c r="P36" s="148" t="str">
        <f t="shared" si="1"/>
        <v/>
      </c>
      <c r="Q36" s="302" t="str">
        <f>IF('Car-Name'!A36="","",VLOOKUP(F36,'Car-Name'!$A$12:$B$44,2))</f>
        <v/>
      </c>
      <c r="R36" s="149" t="str">
        <f t="shared" si="2"/>
        <v/>
      </c>
      <c r="S36" s="131" t="str">
        <f t="shared" si="4"/>
        <v/>
      </c>
      <c r="T36" s="222" t="str">
        <f t="shared" si="5"/>
        <v/>
      </c>
      <c r="U36" s="316" t="str">
        <f>IF(F36="",(""),((R36+(VLOOKUP(P36,'Leg-7'!$F$12:$U$44,16,FALSE)))))</f>
        <v/>
      </c>
      <c r="V36" s="8" t="str">
        <f>IF(F36="","",(O36+VLOOKUP('Leg-8'!F36,'Leg-7'!$F$12:$V$44,17,FALSE)))</f>
        <v/>
      </c>
      <c r="W36" s="219" t="str">
        <f>IF(P36="","",((O36+(VLOOKUP('Leg-8'!P36,'Leg-7'!$F$12:$V$44,17,FALSE)))/(U36*24)))</f>
        <v/>
      </c>
      <c r="X36" s="150" t="str">
        <f t="shared" si="6"/>
        <v/>
      </c>
      <c r="Y36" s="6" t="s">
        <v>296</v>
      </c>
      <c r="Z36" s="6" t="s">
        <v>296</v>
      </c>
      <c r="AA36" s="6" t="s">
        <v>296</v>
      </c>
      <c r="AB36" s="6" t="s">
        <v>296</v>
      </c>
      <c r="AC36" s="6" t="s">
        <v>296</v>
      </c>
      <c r="AD36" s="6" t="s">
        <v>296</v>
      </c>
      <c r="AE36" s="6" t="s">
        <v>296</v>
      </c>
      <c r="AF36" s="6" t="s">
        <v>296</v>
      </c>
      <c r="AG36" s="6" t="s">
        <v>296</v>
      </c>
    </row>
    <row r="37" spans="1:33" s="6" customFormat="1" x14ac:dyDescent="0.3">
      <c r="A37" s="257" t="str">
        <f>IF(('Leg-7'!F37=""),"",('Leg-7'!F37))</f>
        <v/>
      </c>
      <c r="B37" s="256" t="str">
        <f>IF((A37=""),"",VLOOKUP(A37,'Car-Name'!$A$12:$B$44,2))</f>
        <v/>
      </c>
      <c r="C37" s="374"/>
      <c r="D37" s="256" t="str">
        <f>IF((A37=""),"",VLOOKUP(A37,'Car-Name'!$A$12:$C$44,3))</f>
        <v/>
      </c>
      <c r="E37" s="377"/>
      <c r="F37" s="415"/>
      <c r="G37" s="24" t="str">
        <f>IF((F37=""),"",(VLOOKUP(F37,'Car-Name'!$A$12:$B$44,2)))</f>
        <v/>
      </c>
      <c r="H37" s="383"/>
      <c r="I37" s="28" t="str">
        <f>IF((H37=""),"",(H37-(VLOOKUP(F37,'Leg-8'!$A$12:$C$44,3,FALSE))))</f>
        <v/>
      </c>
      <c r="J37" s="396"/>
      <c r="K37" s="28" t="str">
        <f t="shared" si="3"/>
        <v/>
      </c>
      <c r="L37" s="383"/>
      <c r="M37" s="383"/>
      <c r="N37" s="28" t="str">
        <f t="shared" si="0"/>
        <v/>
      </c>
      <c r="O37" s="399"/>
      <c r="P37" s="148" t="str">
        <f t="shared" si="1"/>
        <v/>
      </c>
      <c r="Q37" s="302" t="str">
        <f>IF('Car-Name'!A37="","",VLOOKUP(F37,'Car-Name'!$A$12:$B$44,2))</f>
        <v/>
      </c>
      <c r="R37" s="149" t="str">
        <f t="shared" si="2"/>
        <v/>
      </c>
      <c r="S37" s="131" t="str">
        <f t="shared" si="4"/>
        <v/>
      </c>
      <c r="T37" s="222" t="str">
        <f t="shared" si="5"/>
        <v/>
      </c>
      <c r="U37" s="316" t="str">
        <f>IF(F37="",(""),((R37+(VLOOKUP(P37,'Leg-7'!$F$12:$U$44,16,FALSE)))))</f>
        <v/>
      </c>
      <c r="V37" s="8" t="str">
        <f>IF(F37="","",(O37+VLOOKUP('Leg-8'!F37,'Leg-7'!$F$12:$V$44,17,FALSE)))</f>
        <v/>
      </c>
      <c r="W37" s="219" t="str">
        <f>IF(P37="","",((O37+(VLOOKUP('Leg-8'!P37,'Leg-7'!$F$12:$V$44,17,FALSE)))/(U37*24)))</f>
        <v/>
      </c>
      <c r="X37" s="150" t="str">
        <f t="shared" si="6"/>
        <v/>
      </c>
      <c r="Y37" s="6" t="s">
        <v>296</v>
      </c>
      <c r="Z37" s="6" t="s">
        <v>296</v>
      </c>
      <c r="AA37" s="6" t="s">
        <v>296</v>
      </c>
      <c r="AB37" s="6" t="s">
        <v>296</v>
      </c>
      <c r="AC37" s="6" t="s">
        <v>296</v>
      </c>
      <c r="AD37" s="6" t="s">
        <v>296</v>
      </c>
      <c r="AE37" s="6" t="s">
        <v>296</v>
      </c>
      <c r="AF37" s="6" t="s">
        <v>296</v>
      </c>
      <c r="AG37" s="6" t="s">
        <v>296</v>
      </c>
    </row>
    <row r="38" spans="1:33" s="6" customFormat="1" x14ac:dyDescent="0.3">
      <c r="A38" s="257" t="str">
        <f>IF(('Leg-7'!F38=""),"",('Leg-7'!F38))</f>
        <v/>
      </c>
      <c r="B38" s="256" t="str">
        <f>IF((A38=""),"",VLOOKUP(A38,'Car-Name'!$A$12:$B$44,2))</f>
        <v/>
      </c>
      <c r="C38" s="374"/>
      <c r="D38" s="256" t="str">
        <f>IF((A38=""),"",VLOOKUP(A38,'Car-Name'!$A$12:$C$44,3))</f>
        <v/>
      </c>
      <c r="E38" s="377"/>
      <c r="F38" s="415"/>
      <c r="G38" s="24" t="str">
        <f>IF((F38=""),"",(VLOOKUP(F38,'Car-Name'!$A$12:$B$44,2)))</f>
        <v/>
      </c>
      <c r="H38" s="383"/>
      <c r="I38" s="28" t="str">
        <f>IF((H38=""),"",(H38-(VLOOKUP(F38,'Leg-8'!$A$12:$C$44,3,FALSE))))</f>
        <v/>
      </c>
      <c r="J38" s="396"/>
      <c r="K38" s="28" t="str">
        <f t="shared" si="3"/>
        <v/>
      </c>
      <c r="L38" s="383"/>
      <c r="M38" s="383"/>
      <c r="N38" s="28" t="str">
        <f t="shared" si="0"/>
        <v/>
      </c>
      <c r="O38" s="399"/>
      <c r="P38" s="148" t="str">
        <f t="shared" si="1"/>
        <v/>
      </c>
      <c r="Q38" s="302" t="str">
        <f>IF('Car-Name'!A38="","",VLOOKUP(F38,'Car-Name'!$A$12:$B$44,2))</f>
        <v/>
      </c>
      <c r="R38" s="149" t="str">
        <f t="shared" si="2"/>
        <v/>
      </c>
      <c r="S38" s="131" t="str">
        <f t="shared" si="4"/>
        <v/>
      </c>
      <c r="T38" s="222" t="str">
        <f t="shared" si="5"/>
        <v/>
      </c>
      <c r="U38" s="316" t="str">
        <f>IF(F38="",(""),((R38+(VLOOKUP(P38,'Leg-7'!$F$12:$U$44,16,FALSE)))))</f>
        <v/>
      </c>
      <c r="V38" s="8" t="str">
        <f>IF(F38="","",(O38+VLOOKUP('Leg-8'!F38,'Leg-7'!$F$12:$V$44,17,FALSE)))</f>
        <v/>
      </c>
      <c r="W38" s="219" t="str">
        <f>IF(P38="","",((O38+(VLOOKUP('Leg-8'!P38,'Leg-7'!$F$12:$V$44,17,FALSE)))/(U38*24)))</f>
        <v/>
      </c>
      <c r="X38" s="150" t="str">
        <f t="shared" si="6"/>
        <v/>
      </c>
    </row>
    <row r="39" spans="1:33" s="6" customFormat="1" x14ac:dyDescent="0.3">
      <c r="A39" s="257" t="str">
        <f>IF(('Leg-7'!F39=""),"",('Leg-7'!F39))</f>
        <v/>
      </c>
      <c r="B39" s="256" t="str">
        <f>IF((A39=""),"",VLOOKUP(A39,'Car-Name'!$A$12:$B$44,2))</f>
        <v/>
      </c>
      <c r="C39" s="374"/>
      <c r="D39" s="256" t="str">
        <f>IF((A39=""),"",VLOOKUP(A39,'Car-Name'!$A$12:$C$44,3))</f>
        <v/>
      </c>
      <c r="E39" s="377"/>
      <c r="F39" s="415"/>
      <c r="G39" s="24" t="str">
        <f>IF((F39=""),"",(VLOOKUP(F39,'Car-Name'!$A$12:$B$44,2)))</f>
        <v/>
      </c>
      <c r="H39" s="383"/>
      <c r="I39" s="28" t="str">
        <f>IF((H39=""),"",(H39-(VLOOKUP(F39,'Leg-8'!$A$12:$C$44,3,FALSE))))</f>
        <v/>
      </c>
      <c r="J39" s="396"/>
      <c r="K39" s="28" t="str">
        <f t="shared" si="3"/>
        <v/>
      </c>
      <c r="L39" s="383"/>
      <c r="M39" s="383"/>
      <c r="N39" s="28" t="str">
        <f t="shared" si="0"/>
        <v/>
      </c>
      <c r="O39" s="399"/>
      <c r="P39" s="148" t="str">
        <f t="shared" si="1"/>
        <v/>
      </c>
      <c r="Q39" s="302" t="str">
        <f>IF('Car-Name'!A39="","",VLOOKUP(F39,'Car-Name'!$A$12:$B$44,2))</f>
        <v/>
      </c>
      <c r="R39" s="149" t="str">
        <f t="shared" si="2"/>
        <v/>
      </c>
      <c r="S39" s="131" t="str">
        <f t="shared" si="4"/>
        <v/>
      </c>
      <c r="T39" s="222" t="str">
        <f t="shared" si="5"/>
        <v/>
      </c>
      <c r="U39" s="316" t="str">
        <f>IF(F39="",(""),((R39+(VLOOKUP(P39,'Leg-7'!$F$12:$U$44,16,FALSE)))))</f>
        <v/>
      </c>
      <c r="V39" s="8" t="str">
        <f>IF(F39="","",(O39+VLOOKUP('Leg-8'!F39,'Leg-7'!$F$12:$V$44,17,FALSE)))</f>
        <v/>
      </c>
      <c r="W39" s="219" t="str">
        <f>IF(P39="","",((O39+(VLOOKUP('Leg-8'!P39,'Leg-7'!$F$12:$V$44,17,FALSE)))/(U39*24)))</f>
        <v/>
      </c>
      <c r="X39" s="150" t="str">
        <f t="shared" si="6"/>
        <v/>
      </c>
    </row>
    <row r="40" spans="1:33" s="6" customFormat="1" x14ac:dyDescent="0.3">
      <c r="A40" s="257" t="str">
        <f>IF(('Leg-7'!F40=""),"",('Leg-7'!F40))</f>
        <v/>
      </c>
      <c r="B40" s="256" t="str">
        <f>IF((A40=""),"",VLOOKUP(A40,'Car-Name'!$A$12:$B$44,2))</f>
        <v/>
      </c>
      <c r="C40" s="374"/>
      <c r="D40" s="256" t="str">
        <f>IF((A40=""),"",VLOOKUP(A40,'Car-Name'!$A$12:$C$44,3))</f>
        <v/>
      </c>
      <c r="E40" s="377"/>
      <c r="F40" s="415"/>
      <c r="G40" s="24" t="str">
        <f>IF((F40=""),"",(VLOOKUP(F40,'Car-Name'!$A$12:$B$44,2)))</f>
        <v/>
      </c>
      <c r="H40" s="383"/>
      <c r="I40" s="28" t="str">
        <f>IF((H40=""),"",(H40-(VLOOKUP(F40,'Leg-8'!$A$12:$C$44,3,FALSE))))</f>
        <v/>
      </c>
      <c r="J40" s="396"/>
      <c r="K40" s="28" t="str">
        <f t="shared" si="3"/>
        <v/>
      </c>
      <c r="L40" s="383"/>
      <c r="M40" s="383"/>
      <c r="N40" s="28" t="str">
        <f t="shared" si="0"/>
        <v/>
      </c>
      <c r="O40" s="399"/>
      <c r="P40" s="148" t="str">
        <f t="shared" si="1"/>
        <v/>
      </c>
      <c r="Q40" s="302" t="str">
        <f>IF('Car-Name'!A40="","",VLOOKUP(F40,'Car-Name'!$A$12:$B$44,2))</f>
        <v/>
      </c>
      <c r="R40" s="149" t="str">
        <f t="shared" si="2"/>
        <v/>
      </c>
      <c r="S40" s="131" t="str">
        <f t="shared" si="4"/>
        <v/>
      </c>
      <c r="T40" s="222" t="str">
        <f t="shared" si="5"/>
        <v/>
      </c>
      <c r="U40" s="316" t="str">
        <f>IF(F40="",(""),((R40+(VLOOKUP(P40,'Leg-7'!$F$12:$U$44,16,FALSE)))))</f>
        <v/>
      </c>
      <c r="V40" s="8" t="str">
        <f>IF(F40="","",(O40+VLOOKUP('Leg-8'!F40,'Leg-7'!$F$12:$V$44,17,FALSE)))</f>
        <v/>
      </c>
      <c r="W40" s="219" t="str">
        <f>IF(P40="","",((O40+(VLOOKUP('Leg-8'!P40,'Leg-7'!$F$12:$V$44,17,FALSE)))/(U40*24)))</f>
        <v/>
      </c>
      <c r="X40" s="150" t="str">
        <f t="shared" si="6"/>
        <v/>
      </c>
    </row>
    <row r="41" spans="1:33" s="6" customFormat="1" x14ac:dyDescent="0.3">
      <c r="A41" s="257" t="str">
        <f>IF(('Leg-7'!F41=""),"",('Leg-7'!F41))</f>
        <v/>
      </c>
      <c r="B41" s="256" t="str">
        <f>IF((A41=""),"",VLOOKUP(A41,'Car-Name'!$A$12:$B$44,2))</f>
        <v/>
      </c>
      <c r="C41" s="374"/>
      <c r="D41" s="256" t="str">
        <f>IF((A41=""),"",VLOOKUP(A41,'Car-Name'!$A$12:$C$44,3))</f>
        <v/>
      </c>
      <c r="E41" s="377"/>
      <c r="F41" s="415"/>
      <c r="G41" s="24" t="str">
        <f>IF((F41=""),"",(VLOOKUP(F41,'Car-Name'!$A$12:$B$44,2)))</f>
        <v/>
      </c>
      <c r="H41" s="383"/>
      <c r="I41" s="28" t="str">
        <f>IF((H41=""),"",(H41-(VLOOKUP(F41,'Leg-8'!$A$12:$C$44,3,FALSE))))</f>
        <v/>
      </c>
      <c r="J41" s="396"/>
      <c r="K41" s="28" t="str">
        <f t="shared" si="3"/>
        <v/>
      </c>
      <c r="L41" s="383"/>
      <c r="M41" s="383"/>
      <c r="N41" s="28" t="str">
        <f t="shared" si="0"/>
        <v/>
      </c>
      <c r="O41" s="399"/>
      <c r="P41" s="148" t="str">
        <f t="shared" si="1"/>
        <v/>
      </c>
      <c r="Q41" s="302" t="str">
        <f>IF('Car-Name'!A41="","",VLOOKUP(F41,'Car-Name'!$A$12:$B$44,2))</f>
        <v/>
      </c>
      <c r="R41" s="149" t="str">
        <f t="shared" si="2"/>
        <v/>
      </c>
      <c r="S41" s="131" t="str">
        <f t="shared" si="4"/>
        <v/>
      </c>
      <c r="T41" s="222" t="str">
        <f t="shared" si="5"/>
        <v/>
      </c>
      <c r="U41" s="316" t="str">
        <f>IF(F41="",(""),((R41+(VLOOKUP(P41,'Leg-7'!$F$12:$U$44,16,FALSE)))))</f>
        <v/>
      </c>
      <c r="V41" s="8" t="str">
        <f>IF(F41="","",(O41+VLOOKUP('Leg-8'!F41,'Leg-7'!$F$12:$V$44,17,FALSE)))</f>
        <v/>
      </c>
      <c r="W41" s="219" t="str">
        <f>IF(P41="","",((O41+(VLOOKUP('Leg-8'!P41,'Leg-7'!$F$12:$V$44,17,FALSE)))/(U41*24)))</f>
        <v/>
      </c>
      <c r="X41" s="150" t="str">
        <f t="shared" si="6"/>
        <v/>
      </c>
    </row>
    <row r="42" spans="1:33" s="6" customFormat="1" x14ac:dyDescent="0.3">
      <c r="A42" s="257" t="str">
        <f>IF(('Leg-7'!F42=""),"",('Leg-7'!F42))</f>
        <v/>
      </c>
      <c r="B42" s="256" t="str">
        <f>IF((A42=""),"",VLOOKUP(A42,'Car-Name'!$A$12:$B$44,2))</f>
        <v/>
      </c>
      <c r="C42" s="374"/>
      <c r="D42" s="256" t="str">
        <f>IF((A42=""),"",VLOOKUP(A42,'Car-Name'!$A$12:$C$44,3))</f>
        <v/>
      </c>
      <c r="E42" s="377"/>
      <c r="F42" s="415"/>
      <c r="G42" s="24" t="str">
        <f>IF((F42=""),"",(VLOOKUP(F42,'Car-Name'!$A$12:$B$44,2)))</f>
        <v/>
      </c>
      <c r="H42" s="383"/>
      <c r="I42" s="28" t="str">
        <f>IF((H42=""),"",(H42-(VLOOKUP(F42,'Leg-8'!$A$12:$C$44,3,FALSE))))</f>
        <v/>
      </c>
      <c r="J42" s="396"/>
      <c r="K42" s="28" t="str">
        <f t="shared" si="3"/>
        <v/>
      </c>
      <c r="L42" s="383"/>
      <c r="M42" s="383"/>
      <c r="N42" s="28" t="str">
        <f t="shared" si="0"/>
        <v/>
      </c>
      <c r="O42" s="399"/>
      <c r="P42" s="148" t="str">
        <f t="shared" si="1"/>
        <v/>
      </c>
      <c r="Q42" s="302" t="str">
        <f>IF('Car-Name'!A42="","",VLOOKUP(F42,'Car-Name'!$A$12:$B$44,2))</f>
        <v/>
      </c>
      <c r="R42" s="149" t="str">
        <f t="shared" si="2"/>
        <v/>
      </c>
      <c r="S42" s="131" t="str">
        <f t="shared" si="4"/>
        <v/>
      </c>
      <c r="T42" s="222" t="str">
        <f t="shared" si="5"/>
        <v/>
      </c>
      <c r="U42" s="316" t="str">
        <f>IF(F42="",(""),((R42+(VLOOKUP(P42,'Leg-7'!$F$12:$U$44,16,FALSE)))))</f>
        <v/>
      </c>
      <c r="V42" s="8" t="str">
        <f>IF(F42="","",(O42+VLOOKUP('Leg-8'!F42,'Leg-7'!$F$12:$V$44,17,FALSE)))</f>
        <v/>
      </c>
      <c r="W42" s="219" t="str">
        <f>IF(P42="","",((O42+(VLOOKUP('Leg-8'!P42,'Leg-7'!$F$12:$V$44,17,FALSE)))/(U42*24)))</f>
        <v/>
      </c>
      <c r="X42" s="150" t="str">
        <f t="shared" si="6"/>
        <v/>
      </c>
    </row>
    <row r="43" spans="1:33" s="6" customFormat="1" x14ac:dyDescent="0.3">
      <c r="A43" s="257" t="str">
        <f>IF(('Leg-7'!F43=""),"",('Leg-7'!F43))</f>
        <v/>
      </c>
      <c r="B43" s="256" t="str">
        <f>IF((A43=""),"",VLOOKUP(A43,'Car-Name'!$A$12:$B$44,2))</f>
        <v/>
      </c>
      <c r="C43" s="374"/>
      <c r="D43" s="256" t="str">
        <f>IF((A43=""),"",VLOOKUP(A43,'Car-Name'!$A$12:$C$44,3))</f>
        <v/>
      </c>
      <c r="E43" s="377"/>
      <c r="F43" s="415"/>
      <c r="G43" s="24" t="str">
        <f>IF((F43=""),"",(VLOOKUP(F43,'Car-Name'!$A$12:$B$44,2)))</f>
        <v/>
      </c>
      <c r="H43" s="383"/>
      <c r="I43" s="28" t="str">
        <f>IF((H43=""),"",(H43-(VLOOKUP(F43,'Leg-8'!$A$12:$C$44,3,FALSE))))</f>
        <v/>
      </c>
      <c r="J43" s="396"/>
      <c r="K43" s="28" t="str">
        <f t="shared" si="3"/>
        <v/>
      </c>
      <c r="L43" s="383"/>
      <c r="M43" s="383"/>
      <c r="N43" s="28" t="str">
        <f t="shared" si="0"/>
        <v/>
      </c>
      <c r="O43" s="399"/>
      <c r="P43" s="148" t="str">
        <f t="shared" si="1"/>
        <v/>
      </c>
      <c r="Q43" s="302" t="str">
        <f>IF('Car-Name'!A43="","",VLOOKUP(F43,'Car-Name'!$A$12:$B$44,2))</f>
        <v/>
      </c>
      <c r="R43" s="149" t="str">
        <f t="shared" si="2"/>
        <v/>
      </c>
      <c r="S43" s="131" t="str">
        <f t="shared" si="4"/>
        <v/>
      </c>
      <c r="T43" s="222" t="str">
        <f t="shared" si="5"/>
        <v/>
      </c>
      <c r="U43" s="316" t="str">
        <f>IF(F43="",(""),((R43+(VLOOKUP(P43,'Leg-7'!$F$12:$U$44,16,FALSE)))))</f>
        <v/>
      </c>
      <c r="V43" s="8" t="str">
        <f>IF(F43="","",(O43+VLOOKUP('Leg-8'!F43,'Leg-7'!$F$12:$V$44,17,FALSE)))</f>
        <v/>
      </c>
      <c r="W43" s="219" t="str">
        <f>IF(P43="","",((O43+(VLOOKUP('Leg-8'!P43,'Leg-7'!$F$12:$V$44,17,FALSE)))/(U43*24)))</f>
        <v/>
      </c>
      <c r="X43" s="150" t="str">
        <f t="shared" si="6"/>
        <v/>
      </c>
    </row>
    <row r="44" spans="1:33" s="6" customFormat="1" ht="15" thickBot="1" x14ac:dyDescent="0.35">
      <c r="A44" s="301" t="str">
        <f>IF(('Leg-7'!F44=""),"",('Leg-7'!F44))</f>
        <v/>
      </c>
      <c r="B44" s="64" t="str">
        <f>IF((A44=""),"",VLOOKUP(A44,'Car-Name'!$A$12:$B$44,2))</f>
        <v/>
      </c>
      <c r="C44" s="375"/>
      <c r="D44" s="64" t="str">
        <f>IF((A44=""),"",VLOOKUP(A44,'Car-Name'!$A$12:$C$44,3))</f>
        <v/>
      </c>
      <c r="E44" s="378"/>
      <c r="F44" s="416"/>
      <c r="G44" s="25" t="str">
        <f>IF((F44=""),"",(VLOOKUP(F44,'Car-Name'!$A$12:$B$44,2)))</f>
        <v/>
      </c>
      <c r="H44" s="384"/>
      <c r="I44" s="29" t="str">
        <f>IF((H44=""),"",(H44-(VLOOKUP(F44,'Leg-8'!$A$12:$C$44,3,FALSE))))</f>
        <v/>
      </c>
      <c r="J44" s="397"/>
      <c r="K44" s="29" t="str">
        <f t="shared" si="3"/>
        <v/>
      </c>
      <c r="L44" s="384"/>
      <c r="M44" s="384"/>
      <c r="N44" s="29" t="str">
        <f t="shared" si="0"/>
        <v/>
      </c>
      <c r="O44" s="400"/>
      <c r="P44" s="153" t="str">
        <f t="shared" si="1"/>
        <v/>
      </c>
      <c r="Q44" s="307" t="str">
        <f>IF('Car-Name'!A44="","",VLOOKUP(F44,'Car-Name'!$A$12:$B$44,2))</f>
        <v/>
      </c>
      <c r="R44" s="154" t="str">
        <f t="shared" si="2"/>
        <v/>
      </c>
      <c r="S44" s="136" t="str">
        <f t="shared" si="4"/>
        <v/>
      </c>
      <c r="T44" s="308" t="str">
        <f t="shared" si="5"/>
        <v/>
      </c>
      <c r="U44" s="319" t="str">
        <f>IF(F44="",(""),((R44+(VLOOKUP(P44,'Leg-7'!$F$12:$U$44,16,FALSE)))))</f>
        <v/>
      </c>
      <c r="V44" s="9" t="str">
        <f>IF(F44="","",(O44+VLOOKUP('Leg-8'!F44,'Leg-7'!$F$12:$V$44,17,FALSE)))</f>
        <v/>
      </c>
      <c r="W44" s="237" t="str">
        <f>IF(P44="","",((O44+(VLOOKUP('Leg-8'!P44,'Leg-7'!$F$12:$V$44,17,FALSE)))/(U44*24)))</f>
        <v/>
      </c>
      <c r="X44" s="155" t="str">
        <f t="shared" si="6"/>
        <v/>
      </c>
    </row>
  </sheetData>
  <sheetProtection algorithmName="SHA-512" hashValue="a7qv4QPeWW67RG8GLKYnEq7WUxLLMtuaPc84iAdXMFsQqIlWF5uV4A+0zN1iIcmzjRF3uDc5lD7If7AE5t9ZzA==" saltValue="BmsvUS3p5l4kloT3U/6KSA==" spinCount="100000" sheet="1" objects="1" scenarios="1"/>
  <sortState xmlns:xlrd2="http://schemas.microsoft.com/office/spreadsheetml/2017/richdata2" ref="Y12:AG31">
    <sortCondition ref="AD12:AD31"/>
  </sortState>
  <mergeCells count="15">
    <mergeCell ref="A1:E1"/>
    <mergeCell ref="H5:I5"/>
    <mergeCell ref="J5:K5"/>
    <mergeCell ref="L5:N5"/>
    <mergeCell ref="U5:X5"/>
    <mergeCell ref="R3:T3"/>
    <mergeCell ref="U3:X3"/>
    <mergeCell ref="H6:I6"/>
    <mergeCell ref="J6:K6"/>
    <mergeCell ref="L6:N6"/>
    <mergeCell ref="L2:N2"/>
    <mergeCell ref="G3:J3"/>
    <mergeCell ref="H4:I4"/>
    <mergeCell ref="J4:K4"/>
    <mergeCell ref="L4:M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11</vt:i4>
      </vt:variant>
    </vt:vector>
  </HeadingPairs>
  <TitlesOfParts>
    <vt:vector size="27" baseType="lpstr">
      <vt:lpstr>Car-Name</vt:lpstr>
      <vt:lpstr>Leg-1</vt:lpstr>
      <vt:lpstr>Leg-2</vt:lpstr>
      <vt:lpstr>Leg-3</vt:lpstr>
      <vt:lpstr>Leg-4</vt:lpstr>
      <vt:lpstr>Leg-5</vt:lpstr>
      <vt:lpstr>Leg-6</vt:lpstr>
      <vt:lpstr>Leg-7</vt:lpstr>
      <vt:lpstr>Leg-8</vt:lpstr>
      <vt:lpstr>Leg-9</vt:lpstr>
      <vt:lpstr>Leg-10</vt:lpstr>
      <vt:lpstr>Leg-11</vt:lpstr>
      <vt:lpstr>Leg-12</vt:lpstr>
      <vt:lpstr>Leg-13</vt:lpstr>
      <vt:lpstr>Leg-14</vt:lpstr>
      <vt:lpstr>Leg-15</vt:lpstr>
      <vt:lpstr>'Leg-9'!_Hlk19298941</vt:lpstr>
      <vt:lpstr>'Leg-9'!_Hlk39135885</vt:lpstr>
      <vt:lpstr>'Car-Name'!Print_Area</vt:lpstr>
      <vt:lpstr>'Leg-1'!Print_Area</vt:lpstr>
      <vt:lpstr>'Leg-12'!Print_Area</vt:lpstr>
      <vt:lpstr>'Leg-2'!Print_Area</vt:lpstr>
      <vt:lpstr>'Leg-3'!Print_Area</vt:lpstr>
      <vt:lpstr>'Leg-4'!Print_Area</vt:lpstr>
      <vt:lpstr>'Leg-5'!Print_Area</vt:lpstr>
      <vt:lpstr>'Leg-6'!Print_Area</vt:lpstr>
      <vt:lpstr>'Leg-8'!Print_Area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Cerovski</dc:creator>
  <cp:lastModifiedBy>Anthony Cerovski</cp:lastModifiedBy>
  <cp:lastPrinted>2020-06-24T03:32:26Z</cp:lastPrinted>
  <dcterms:created xsi:type="dcterms:W3CDTF">2020-05-03T19:07:29Z</dcterms:created>
  <dcterms:modified xsi:type="dcterms:W3CDTF">2020-06-26T20:46:24Z</dcterms:modified>
</cp:coreProperties>
</file>