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ocuments\2021 Endurance Run\2021-Endurance-Run\"/>
    </mc:Choice>
  </mc:AlternateContent>
  <xr:revisionPtr revIDLastSave="0" documentId="8_{E3A47C61-19B1-489F-B261-7C3A648301CA}" xr6:coauthVersionLast="47" xr6:coauthVersionMax="47" xr10:uidLastSave="{00000000-0000-0000-0000-000000000000}"/>
  <workbookProtection workbookAlgorithmName="SHA-512" workbookHashValue="3dEIvKw46GxErIz9/GlQkVZUDbopD/VV5aHCXIF23sBDw4txlIjrOGJbASNk5DzZ5GueS7UH/4y65LU0IgQ6CQ==" workbookSaltValue="5C9aC7ShjqMCsHh3VRBtGw==" workbookSpinCount="100000" lockStructure="1"/>
  <bookViews>
    <workbookView xWindow="-120" yWindow="-120" windowWidth="20730" windowHeight="11160" tabRatio="732" activeTab="9" xr2:uid="{403998DC-FB46-4CDC-97DB-847660A9F219}"/>
  </bookViews>
  <sheets>
    <sheet name="Car-Name" sheetId="1" r:id="rId1"/>
    <sheet name="Leg-1" sheetId="2" r:id="rId2"/>
    <sheet name="Leg-2" sheetId="3" r:id="rId3"/>
    <sheet name="Leg-3" sheetId="4" r:id="rId4"/>
    <sheet name="Leg-4" sheetId="5" r:id="rId5"/>
    <sheet name="Leg-5" sheetId="6" r:id="rId6"/>
    <sheet name="Leg-6" sheetId="7" r:id="rId7"/>
    <sheet name="Leg-7" sheetId="8" r:id="rId8"/>
    <sheet name="Leg-8" sheetId="9" r:id="rId9"/>
    <sheet name="Leg-9" sheetId="10" r:id="rId10"/>
    <sheet name="Leg-10" sheetId="11" r:id="rId11"/>
    <sheet name="Leg-11" sheetId="12" r:id="rId12"/>
    <sheet name="Leg-12" sheetId="13" r:id="rId13"/>
    <sheet name="Leg-13" sheetId="14" r:id="rId14"/>
    <sheet name="Leg-14" sheetId="15" r:id="rId15"/>
    <sheet name="Leg-15" sheetId="16" r:id="rId16"/>
  </sheets>
  <definedNames>
    <definedName name="_xlnm.Print_Area" localSheetId="0">'Car-Name'!$A$1:$D$44</definedName>
    <definedName name="_xlnm.Print_Area" localSheetId="1">'Leg-1'!$A:$W</definedName>
    <definedName name="_xlnm.Print_Area" localSheetId="12">'Leg-12'!$A$1:$X$44</definedName>
    <definedName name="_xlnm.Print_Area" localSheetId="2">'Leg-2'!$A$1:$X$44</definedName>
    <definedName name="_xlnm.Print_Area" localSheetId="3">'Leg-3'!$A$1:$X$44</definedName>
    <definedName name="_xlnm.Print_Area" localSheetId="4">'Leg-4'!$A$1:$X$44</definedName>
    <definedName name="_xlnm.Print_Area" localSheetId="5">'Leg-5'!$A$1:$X$44</definedName>
    <definedName name="_xlnm.Print_Area" localSheetId="6">'Leg-6'!$A$1:$X$44</definedName>
    <definedName name="_xlnm.Print_Area" localSheetId="8">'Leg-8'!$A$1:$X$44</definedName>
    <definedName name="_xlnm.Print_Area" localSheetId="9">'Leg-9'!$Z$1:$AG$31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0" l="1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23" i="9"/>
  <c r="K22" i="9"/>
  <c r="K21" i="9"/>
  <c r="K20" i="9"/>
  <c r="K19" i="9"/>
  <c r="K18" i="9"/>
  <c r="K17" i="9"/>
  <c r="K16" i="9"/>
  <c r="K15" i="9"/>
  <c r="K14" i="9"/>
  <c r="K13" i="9"/>
  <c r="K12" i="9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A42" i="12" l="1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44" i="12"/>
  <c r="A43" i="12"/>
  <c r="I16" i="2"/>
  <c r="I15" i="2"/>
  <c r="A12" i="2"/>
  <c r="A44" i="2" l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G12" i="2" l="1"/>
  <c r="G13" i="2"/>
  <c r="G14" i="2"/>
  <c r="G15" i="2"/>
  <c r="N15" i="2" s="1"/>
  <c r="G16" i="2"/>
  <c r="N16" i="2" s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N32" i="2" s="1"/>
  <c r="G33" i="2"/>
  <c r="N33" i="2" s="1"/>
  <c r="G34" i="2"/>
  <c r="N34" i="2" s="1"/>
  <c r="G35" i="2"/>
  <c r="N35" i="2" s="1"/>
  <c r="G36" i="2"/>
  <c r="N36" i="2" s="1"/>
  <c r="G37" i="2"/>
  <c r="N37" i="2" s="1"/>
  <c r="G38" i="2"/>
  <c r="N38" i="2" s="1"/>
  <c r="G39" i="2"/>
  <c r="N39" i="2" s="1"/>
  <c r="G40" i="2"/>
  <c r="N40" i="2" s="1"/>
  <c r="G41" i="2"/>
  <c r="N41" i="2" s="1"/>
  <c r="G42" i="2"/>
  <c r="N42" i="2" s="1"/>
  <c r="G43" i="2"/>
  <c r="N43" i="2" s="1"/>
  <c r="G44" i="2"/>
  <c r="N44" i="2" s="1"/>
  <c r="I44" i="16" l="1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A44" i="16"/>
  <c r="A43" i="16"/>
  <c r="A42" i="16"/>
  <c r="A41" i="16"/>
  <c r="D41" i="16" s="1"/>
  <c r="A40" i="16"/>
  <c r="A39" i="16"/>
  <c r="A38" i="16"/>
  <c r="A37" i="16"/>
  <c r="D37" i="16" s="1"/>
  <c r="A36" i="16"/>
  <c r="A35" i="16"/>
  <c r="A34" i="16"/>
  <c r="A33" i="16"/>
  <c r="D33" i="16" s="1"/>
  <c r="A32" i="16"/>
  <c r="A31" i="16"/>
  <c r="A30" i="16"/>
  <c r="A29" i="16"/>
  <c r="D29" i="16" s="1"/>
  <c r="A28" i="16"/>
  <c r="A27" i="16"/>
  <c r="A26" i="16"/>
  <c r="A25" i="16"/>
  <c r="D25" i="16" s="1"/>
  <c r="A24" i="16"/>
  <c r="A23" i="16"/>
  <c r="A22" i="16"/>
  <c r="A21" i="16"/>
  <c r="D21" i="16" s="1"/>
  <c r="A20" i="16"/>
  <c r="A19" i="16"/>
  <c r="A18" i="16"/>
  <c r="A17" i="16"/>
  <c r="D17" i="16" s="1"/>
  <c r="A16" i="16"/>
  <c r="A15" i="16"/>
  <c r="A14" i="16"/>
  <c r="A13" i="16"/>
  <c r="D13" i="16" s="1"/>
  <c r="A12" i="16"/>
  <c r="D12" i="16" s="1"/>
  <c r="U5" i="16"/>
  <c r="B21" i="16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D29" i="15" s="1"/>
  <c r="A28" i="15"/>
  <c r="A27" i="15"/>
  <c r="A26" i="15"/>
  <c r="A25" i="15"/>
  <c r="D25" i="15" s="1"/>
  <c r="A24" i="15"/>
  <c r="A23" i="15"/>
  <c r="A22" i="15"/>
  <c r="A21" i="15"/>
  <c r="B21" i="15" s="1"/>
  <c r="A20" i="15"/>
  <c r="A19" i="15"/>
  <c r="A18" i="15"/>
  <c r="A17" i="15"/>
  <c r="B17" i="15" s="1"/>
  <c r="A16" i="15"/>
  <c r="A15" i="15"/>
  <c r="A14" i="15"/>
  <c r="A13" i="15"/>
  <c r="A12" i="15"/>
  <c r="V44" i="14"/>
  <c r="V43" i="14"/>
  <c r="V42" i="14"/>
  <c r="V41" i="14"/>
  <c r="V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D30" i="14" s="1"/>
  <c r="A29" i="14"/>
  <c r="B29" i="14" s="1"/>
  <c r="A28" i="14"/>
  <c r="B28" i="14" s="1"/>
  <c r="A27" i="14"/>
  <c r="A26" i="14"/>
  <c r="D26" i="14" s="1"/>
  <c r="A25" i="14"/>
  <c r="B25" i="14" s="1"/>
  <c r="A24" i="14"/>
  <c r="B24" i="14" s="1"/>
  <c r="A23" i="14"/>
  <c r="D23" i="14" s="1"/>
  <c r="A22" i="14"/>
  <c r="A21" i="14"/>
  <c r="D21" i="14" s="1"/>
  <c r="A20" i="14"/>
  <c r="D20" i="14" s="1"/>
  <c r="A19" i="14"/>
  <c r="D19" i="14" s="1"/>
  <c r="A18" i="14"/>
  <c r="D18" i="14" s="1"/>
  <c r="A17" i="14"/>
  <c r="D17" i="14" s="1"/>
  <c r="A16" i="14"/>
  <c r="D16" i="14" s="1"/>
  <c r="A15" i="14"/>
  <c r="D15" i="14" s="1"/>
  <c r="A14" i="14"/>
  <c r="D14" i="14" s="1"/>
  <c r="A13" i="14"/>
  <c r="D13" i="14" s="1"/>
  <c r="A12" i="14"/>
  <c r="V44" i="13"/>
  <c r="V43" i="13"/>
  <c r="V42" i="13"/>
  <c r="V41" i="13"/>
  <c r="V40" i="13"/>
  <c r="V39" i="13"/>
  <c r="V38" i="13"/>
  <c r="V37" i="13"/>
  <c r="V36" i="13"/>
  <c r="V35" i="13"/>
  <c r="V34" i="13"/>
  <c r="U44" i="13"/>
  <c r="U43" i="13"/>
  <c r="U42" i="13"/>
  <c r="U41" i="13"/>
  <c r="U40" i="13"/>
  <c r="U39" i="13"/>
  <c r="U38" i="13"/>
  <c r="U37" i="13"/>
  <c r="U36" i="13"/>
  <c r="U35" i="13"/>
  <c r="U34" i="13"/>
  <c r="A44" i="13"/>
  <c r="A43" i="13"/>
  <c r="D43" i="13" s="1"/>
  <c r="A42" i="13"/>
  <c r="A41" i="13"/>
  <c r="D41" i="13" s="1"/>
  <c r="A40" i="13"/>
  <c r="A39" i="13"/>
  <c r="D39" i="13" s="1"/>
  <c r="A38" i="13"/>
  <c r="A37" i="13"/>
  <c r="D37" i="13" s="1"/>
  <c r="A36" i="13"/>
  <c r="A35" i="13"/>
  <c r="D35" i="13" s="1"/>
  <c r="A34" i="13"/>
  <c r="D34" i="13" s="1"/>
  <c r="A33" i="13"/>
  <c r="D33" i="13" s="1"/>
  <c r="A32" i="13"/>
  <c r="A31" i="13"/>
  <c r="D31" i="13" s="1"/>
  <c r="A30" i="13"/>
  <c r="A29" i="13"/>
  <c r="D29" i="13" s="1"/>
  <c r="A28" i="13"/>
  <c r="D28" i="13" s="1"/>
  <c r="A27" i="13"/>
  <c r="D27" i="13" s="1"/>
  <c r="A26" i="13"/>
  <c r="A25" i="13"/>
  <c r="D25" i="13" s="1"/>
  <c r="A24" i="13"/>
  <c r="D24" i="13" s="1"/>
  <c r="A23" i="13"/>
  <c r="D23" i="13" s="1"/>
  <c r="A22" i="13"/>
  <c r="A21" i="13"/>
  <c r="D21" i="13" s="1"/>
  <c r="A20" i="13"/>
  <c r="A19" i="13"/>
  <c r="D19" i="13" s="1"/>
  <c r="A18" i="13"/>
  <c r="A17" i="13"/>
  <c r="D17" i="13" s="1"/>
  <c r="A16" i="13"/>
  <c r="A15" i="13"/>
  <c r="A14" i="13"/>
  <c r="D14" i="13" s="1"/>
  <c r="A13" i="13"/>
  <c r="D13" i="13" s="1"/>
  <c r="A12" i="13"/>
  <c r="V44" i="12"/>
  <c r="V43" i="12"/>
  <c r="V42" i="12"/>
  <c r="V41" i="12"/>
  <c r="V40" i="12"/>
  <c r="V39" i="12"/>
  <c r="V38" i="12"/>
  <c r="V37" i="12"/>
  <c r="V36" i="12"/>
  <c r="V35" i="12"/>
  <c r="V34" i="12"/>
  <c r="U44" i="12"/>
  <c r="U43" i="12"/>
  <c r="U42" i="12"/>
  <c r="U41" i="12"/>
  <c r="U40" i="12"/>
  <c r="U39" i="12"/>
  <c r="U38" i="12"/>
  <c r="U37" i="12"/>
  <c r="U36" i="12"/>
  <c r="U35" i="12"/>
  <c r="U34" i="12"/>
  <c r="D41" i="12"/>
  <c r="D38" i="12"/>
  <c r="D37" i="12"/>
  <c r="D33" i="12"/>
  <c r="D29" i="12"/>
  <c r="D25" i="12"/>
  <c r="B21" i="12"/>
  <c r="B17" i="12"/>
  <c r="B13" i="12"/>
  <c r="Q44" i="16"/>
  <c r="P44" i="16"/>
  <c r="W44" i="16" s="1"/>
  <c r="G44" i="16"/>
  <c r="N44" i="16" s="1"/>
  <c r="D44" i="16"/>
  <c r="Q43" i="16"/>
  <c r="P43" i="16"/>
  <c r="W43" i="16" s="1"/>
  <c r="G43" i="16"/>
  <c r="N43" i="16" s="1"/>
  <c r="D43" i="16"/>
  <c r="Q42" i="16"/>
  <c r="P42" i="16"/>
  <c r="W42" i="16" s="1"/>
  <c r="G42" i="16"/>
  <c r="N42" i="16" s="1"/>
  <c r="D42" i="16"/>
  <c r="Q41" i="16"/>
  <c r="P41" i="16"/>
  <c r="W41" i="16" s="1"/>
  <c r="G41" i="16"/>
  <c r="N41" i="16" s="1"/>
  <c r="Q40" i="16"/>
  <c r="P40" i="16"/>
  <c r="W40" i="16" s="1"/>
  <c r="G40" i="16"/>
  <c r="N40" i="16" s="1"/>
  <c r="D40" i="16"/>
  <c r="Q39" i="16"/>
  <c r="P39" i="16"/>
  <c r="W39" i="16" s="1"/>
  <c r="G39" i="16"/>
  <c r="N39" i="16" s="1"/>
  <c r="D39" i="16"/>
  <c r="Q38" i="16"/>
  <c r="P38" i="16"/>
  <c r="W38" i="16" s="1"/>
  <c r="G38" i="16"/>
  <c r="N38" i="16" s="1"/>
  <c r="D38" i="16"/>
  <c r="Q37" i="16"/>
  <c r="P37" i="16"/>
  <c r="W37" i="16" s="1"/>
  <c r="G37" i="16"/>
  <c r="N37" i="16" s="1"/>
  <c r="Q36" i="16"/>
  <c r="P36" i="16"/>
  <c r="W36" i="16" s="1"/>
  <c r="G36" i="16"/>
  <c r="N36" i="16" s="1"/>
  <c r="D36" i="16"/>
  <c r="Q35" i="16"/>
  <c r="P35" i="16"/>
  <c r="W35" i="16" s="1"/>
  <c r="G35" i="16"/>
  <c r="N35" i="16" s="1"/>
  <c r="D35" i="16"/>
  <c r="Q34" i="16"/>
  <c r="P34" i="16"/>
  <c r="W34" i="16" s="1"/>
  <c r="G34" i="16"/>
  <c r="N34" i="16" s="1"/>
  <c r="D34" i="16"/>
  <c r="Q33" i="16"/>
  <c r="P33" i="16"/>
  <c r="W33" i="16" s="1"/>
  <c r="G33" i="16"/>
  <c r="N33" i="16" s="1"/>
  <c r="Q32" i="16"/>
  <c r="P32" i="16"/>
  <c r="W32" i="16" s="1"/>
  <c r="G32" i="16"/>
  <c r="N32" i="16" s="1"/>
  <c r="D32" i="16"/>
  <c r="Q31" i="16"/>
  <c r="P31" i="16"/>
  <c r="W31" i="16" s="1"/>
  <c r="G31" i="16"/>
  <c r="N31" i="16" s="1"/>
  <c r="D31" i="16"/>
  <c r="Q30" i="16"/>
  <c r="P30" i="16"/>
  <c r="W30" i="16" s="1"/>
  <c r="G30" i="16"/>
  <c r="N30" i="16" s="1"/>
  <c r="D30" i="16"/>
  <c r="Q29" i="16"/>
  <c r="P29" i="16"/>
  <c r="W29" i="16" s="1"/>
  <c r="G29" i="16"/>
  <c r="N29" i="16" s="1"/>
  <c r="Q28" i="16"/>
  <c r="P28" i="16"/>
  <c r="W28" i="16" s="1"/>
  <c r="G28" i="16"/>
  <c r="N28" i="16" s="1"/>
  <c r="D28" i="16"/>
  <c r="Q27" i="16"/>
  <c r="P27" i="16"/>
  <c r="W27" i="16" s="1"/>
  <c r="G27" i="16"/>
  <c r="N27" i="16" s="1"/>
  <c r="D27" i="16"/>
  <c r="Q26" i="16"/>
  <c r="P26" i="16"/>
  <c r="W26" i="16" s="1"/>
  <c r="G26" i="16"/>
  <c r="N26" i="16" s="1"/>
  <c r="D26" i="16"/>
  <c r="Q25" i="16"/>
  <c r="P25" i="16"/>
  <c r="W25" i="16" s="1"/>
  <c r="G25" i="16"/>
  <c r="N25" i="16" s="1"/>
  <c r="Q24" i="16"/>
  <c r="P24" i="16"/>
  <c r="W24" i="16" s="1"/>
  <c r="G24" i="16"/>
  <c r="N24" i="16" s="1"/>
  <c r="D24" i="16"/>
  <c r="Q23" i="16"/>
  <c r="P23" i="16"/>
  <c r="W23" i="16" s="1"/>
  <c r="G23" i="16"/>
  <c r="N23" i="16" s="1"/>
  <c r="D23" i="16"/>
  <c r="B23" i="16"/>
  <c r="Q22" i="16"/>
  <c r="P22" i="16"/>
  <c r="W22" i="16" s="1"/>
  <c r="G22" i="16"/>
  <c r="N22" i="16" s="1"/>
  <c r="D22" i="16"/>
  <c r="B22" i="16"/>
  <c r="Q21" i="16"/>
  <c r="P21" i="16"/>
  <c r="W21" i="16" s="1"/>
  <c r="G21" i="16"/>
  <c r="N21" i="16" s="1"/>
  <c r="Q20" i="16"/>
  <c r="P20" i="16"/>
  <c r="W20" i="16" s="1"/>
  <c r="G20" i="16"/>
  <c r="N20" i="16" s="1"/>
  <c r="D20" i="16"/>
  <c r="B20" i="16"/>
  <c r="Q19" i="16"/>
  <c r="P19" i="16"/>
  <c r="W19" i="16" s="1"/>
  <c r="G19" i="16"/>
  <c r="N19" i="16" s="1"/>
  <c r="D19" i="16"/>
  <c r="B19" i="16"/>
  <c r="Q18" i="16"/>
  <c r="P18" i="16"/>
  <c r="W18" i="16" s="1"/>
  <c r="G18" i="16"/>
  <c r="N18" i="16" s="1"/>
  <c r="D18" i="16"/>
  <c r="B18" i="16"/>
  <c r="Q17" i="16"/>
  <c r="P17" i="16"/>
  <c r="W17" i="16" s="1"/>
  <c r="G17" i="16"/>
  <c r="N17" i="16" s="1"/>
  <c r="Q16" i="16"/>
  <c r="P16" i="16"/>
  <c r="W16" i="16" s="1"/>
  <c r="X16" i="16" s="1"/>
  <c r="G16" i="16"/>
  <c r="N16" i="16" s="1"/>
  <c r="D16" i="16"/>
  <c r="B16" i="16"/>
  <c r="Q15" i="16"/>
  <c r="P15" i="16"/>
  <c r="W15" i="16" s="1"/>
  <c r="X15" i="16" s="1"/>
  <c r="G15" i="16"/>
  <c r="N15" i="16" s="1"/>
  <c r="D15" i="16"/>
  <c r="B15" i="16"/>
  <c r="Q14" i="16"/>
  <c r="P14" i="16"/>
  <c r="W14" i="16" s="1"/>
  <c r="X14" i="16" s="1"/>
  <c r="G14" i="16"/>
  <c r="N14" i="16" s="1"/>
  <c r="D14" i="16"/>
  <c r="B14" i="16"/>
  <c r="Q13" i="16"/>
  <c r="P13" i="16"/>
  <c r="W13" i="16" s="1"/>
  <c r="X13" i="16" s="1"/>
  <c r="G13" i="16"/>
  <c r="N13" i="16" s="1"/>
  <c r="B13" i="16"/>
  <c r="Q12" i="16"/>
  <c r="P12" i="16"/>
  <c r="W12" i="16" s="1"/>
  <c r="X12" i="16" s="1"/>
  <c r="G12" i="16"/>
  <c r="N12" i="16" s="1"/>
  <c r="E9" i="16"/>
  <c r="L6" i="16"/>
  <c r="E6" i="16"/>
  <c r="Q44" i="15"/>
  <c r="P44" i="15"/>
  <c r="W44" i="15" s="1"/>
  <c r="G44" i="15"/>
  <c r="N44" i="15" s="1"/>
  <c r="Q43" i="15"/>
  <c r="P43" i="15"/>
  <c r="W43" i="15" s="1"/>
  <c r="G43" i="15"/>
  <c r="N43" i="15" s="1"/>
  <c r="Q42" i="15"/>
  <c r="P42" i="15"/>
  <c r="W42" i="15" s="1"/>
  <c r="G42" i="15"/>
  <c r="N42" i="15" s="1"/>
  <c r="Q41" i="15"/>
  <c r="P41" i="15"/>
  <c r="W41" i="15" s="1"/>
  <c r="G41" i="15"/>
  <c r="N41" i="15" s="1"/>
  <c r="Q40" i="15"/>
  <c r="P40" i="15"/>
  <c r="W40" i="15" s="1"/>
  <c r="G40" i="15"/>
  <c r="N40" i="15" s="1"/>
  <c r="Q39" i="15"/>
  <c r="P39" i="15"/>
  <c r="W39" i="15" s="1"/>
  <c r="G39" i="15"/>
  <c r="N39" i="15" s="1"/>
  <c r="Q38" i="15"/>
  <c r="P38" i="15"/>
  <c r="W38" i="15" s="1"/>
  <c r="G38" i="15"/>
  <c r="N38" i="15" s="1"/>
  <c r="Q37" i="15"/>
  <c r="P37" i="15"/>
  <c r="W37" i="15" s="1"/>
  <c r="G37" i="15"/>
  <c r="N37" i="15" s="1"/>
  <c r="Q36" i="15"/>
  <c r="P36" i="15"/>
  <c r="W36" i="15" s="1"/>
  <c r="G36" i="15"/>
  <c r="N36" i="15" s="1"/>
  <c r="Q35" i="15"/>
  <c r="P35" i="15"/>
  <c r="W35" i="15" s="1"/>
  <c r="G35" i="15"/>
  <c r="N35" i="15" s="1"/>
  <c r="Q34" i="15"/>
  <c r="P34" i="15"/>
  <c r="W34" i="15" s="1"/>
  <c r="G34" i="15"/>
  <c r="N34" i="15" s="1"/>
  <c r="Q33" i="15"/>
  <c r="P33" i="15"/>
  <c r="W33" i="15" s="1"/>
  <c r="G33" i="15"/>
  <c r="N33" i="15" s="1"/>
  <c r="Q32" i="15"/>
  <c r="P32" i="15"/>
  <c r="W32" i="15" s="1"/>
  <c r="G32" i="15"/>
  <c r="N32" i="15" s="1"/>
  <c r="Q31" i="15"/>
  <c r="P31" i="15"/>
  <c r="W31" i="15" s="1"/>
  <c r="G31" i="15"/>
  <c r="N31" i="15" s="1"/>
  <c r="B31" i="15"/>
  <c r="D31" i="15"/>
  <c r="Q30" i="15"/>
  <c r="P30" i="15"/>
  <c r="W30" i="15" s="1"/>
  <c r="G30" i="15"/>
  <c r="N30" i="15" s="1"/>
  <c r="B30" i="15"/>
  <c r="D30" i="15"/>
  <c r="Q29" i="15"/>
  <c r="P29" i="15"/>
  <c r="W29" i="15" s="1"/>
  <c r="G29" i="15"/>
  <c r="N29" i="15" s="1"/>
  <c r="B29" i="15"/>
  <c r="Q28" i="15"/>
  <c r="P28" i="15"/>
  <c r="W28" i="15" s="1"/>
  <c r="G28" i="15"/>
  <c r="N28" i="15" s="1"/>
  <c r="B28" i="15"/>
  <c r="D28" i="15"/>
  <c r="Q27" i="15"/>
  <c r="P27" i="15"/>
  <c r="W27" i="15" s="1"/>
  <c r="G27" i="15"/>
  <c r="N27" i="15" s="1"/>
  <c r="B27" i="15"/>
  <c r="D27" i="15"/>
  <c r="Q26" i="15"/>
  <c r="P26" i="15"/>
  <c r="W26" i="15" s="1"/>
  <c r="G26" i="15"/>
  <c r="N26" i="15" s="1"/>
  <c r="B26" i="15"/>
  <c r="D26" i="15"/>
  <c r="Q25" i="15"/>
  <c r="P25" i="15"/>
  <c r="W25" i="15" s="1"/>
  <c r="G25" i="15"/>
  <c r="N25" i="15" s="1"/>
  <c r="B25" i="15"/>
  <c r="Q24" i="15"/>
  <c r="P24" i="15"/>
  <c r="W24" i="15" s="1"/>
  <c r="G24" i="15"/>
  <c r="N24" i="15" s="1"/>
  <c r="B24" i="15"/>
  <c r="D24" i="15"/>
  <c r="Q23" i="15"/>
  <c r="P23" i="15"/>
  <c r="W23" i="15" s="1"/>
  <c r="G23" i="15"/>
  <c r="N23" i="15" s="1"/>
  <c r="D23" i="15"/>
  <c r="B23" i="15"/>
  <c r="Q22" i="15"/>
  <c r="P22" i="15"/>
  <c r="W22" i="15" s="1"/>
  <c r="X22" i="15" s="1"/>
  <c r="G22" i="15"/>
  <c r="N22" i="15" s="1"/>
  <c r="D22" i="15"/>
  <c r="B22" i="15"/>
  <c r="Q21" i="15"/>
  <c r="P21" i="15"/>
  <c r="W21" i="15" s="1"/>
  <c r="X21" i="15" s="1"/>
  <c r="G21" i="15"/>
  <c r="N21" i="15" s="1"/>
  <c r="Q20" i="15"/>
  <c r="P20" i="15"/>
  <c r="W20" i="15" s="1"/>
  <c r="X20" i="15" s="1"/>
  <c r="G20" i="15"/>
  <c r="N20" i="15" s="1"/>
  <c r="D20" i="15"/>
  <c r="B20" i="15"/>
  <c r="Q19" i="15"/>
  <c r="P19" i="15"/>
  <c r="W19" i="15" s="1"/>
  <c r="X19" i="15" s="1"/>
  <c r="G19" i="15"/>
  <c r="N19" i="15" s="1"/>
  <c r="D19" i="15"/>
  <c r="B19" i="15"/>
  <c r="Q18" i="15"/>
  <c r="P18" i="15"/>
  <c r="W18" i="15" s="1"/>
  <c r="X18" i="15" s="1"/>
  <c r="G18" i="15"/>
  <c r="N18" i="15" s="1"/>
  <c r="D18" i="15"/>
  <c r="B18" i="15"/>
  <c r="Q17" i="15"/>
  <c r="P17" i="15"/>
  <c r="W17" i="15" s="1"/>
  <c r="X17" i="15" s="1"/>
  <c r="G17" i="15"/>
  <c r="N17" i="15" s="1"/>
  <c r="D17" i="15"/>
  <c r="Q16" i="15"/>
  <c r="P16" i="15"/>
  <c r="W16" i="15" s="1"/>
  <c r="X16" i="15" s="1"/>
  <c r="G16" i="15"/>
  <c r="N16" i="15" s="1"/>
  <c r="D16" i="15"/>
  <c r="B16" i="15"/>
  <c r="Q15" i="15"/>
  <c r="P15" i="15"/>
  <c r="W15" i="15" s="1"/>
  <c r="X15" i="15" s="1"/>
  <c r="G15" i="15"/>
  <c r="N15" i="15" s="1"/>
  <c r="D15" i="15"/>
  <c r="B15" i="15"/>
  <c r="Q14" i="15"/>
  <c r="P14" i="15"/>
  <c r="W14" i="15" s="1"/>
  <c r="X14" i="15" s="1"/>
  <c r="G14" i="15"/>
  <c r="N14" i="15" s="1"/>
  <c r="D14" i="15"/>
  <c r="B14" i="15"/>
  <c r="Q13" i="15"/>
  <c r="P13" i="15"/>
  <c r="W13" i="15" s="1"/>
  <c r="X13" i="15" s="1"/>
  <c r="G13" i="15"/>
  <c r="N13" i="15" s="1"/>
  <c r="D13" i="15"/>
  <c r="B13" i="15"/>
  <c r="Q12" i="15"/>
  <c r="P12" i="15"/>
  <c r="W12" i="15" s="1"/>
  <c r="X12" i="15" s="1"/>
  <c r="G12" i="15"/>
  <c r="N12" i="15" s="1"/>
  <c r="D12" i="15"/>
  <c r="B12" i="15"/>
  <c r="E9" i="15"/>
  <c r="L6" i="15"/>
  <c r="E6" i="15"/>
  <c r="Q44" i="14"/>
  <c r="P44" i="14"/>
  <c r="W44" i="14" s="1"/>
  <c r="G44" i="14"/>
  <c r="N44" i="14" s="1"/>
  <c r="Q43" i="14"/>
  <c r="P43" i="14"/>
  <c r="W43" i="14" s="1"/>
  <c r="G43" i="14"/>
  <c r="N43" i="14" s="1"/>
  <c r="Q42" i="14"/>
  <c r="P42" i="14"/>
  <c r="W42" i="14" s="1"/>
  <c r="G42" i="14"/>
  <c r="N42" i="14" s="1"/>
  <c r="Q41" i="14"/>
  <c r="P41" i="14"/>
  <c r="W41" i="14" s="1"/>
  <c r="G41" i="14"/>
  <c r="N41" i="14" s="1"/>
  <c r="Q40" i="14"/>
  <c r="P40" i="14"/>
  <c r="W40" i="14" s="1"/>
  <c r="G40" i="14"/>
  <c r="N40" i="14" s="1"/>
  <c r="Q39" i="14"/>
  <c r="P39" i="14"/>
  <c r="W39" i="14" s="1"/>
  <c r="G39" i="14"/>
  <c r="N39" i="14" s="1"/>
  <c r="Q38" i="14"/>
  <c r="P38" i="14"/>
  <c r="W38" i="14" s="1"/>
  <c r="G38" i="14"/>
  <c r="N38" i="14" s="1"/>
  <c r="Q37" i="14"/>
  <c r="P37" i="14"/>
  <c r="W37" i="14" s="1"/>
  <c r="G37" i="14"/>
  <c r="N37" i="14" s="1"/>
  <c r="Q36" i="14"/>
  <c r="P36" i="14"/>
  <c r="W36" i="14" s="1"/>
  <c r="G36" i="14"/>
  <c r="N36" i="14" s="1"/>
  <c r="Q35" i="14"/>
  <c r="P35" i="14"/>
  <c r="W35" i="14" s="1"/>
  <c r="G35" i="14"/>
  <c r="N35" i="14" s="1"/>
  <c r="Q34" i="14"/>
  <c r="P34" i="14"/>
  <c r="W34" i="14" s="1"/>
  <c r="G34" i="14"/>
  <c r="N34" i="14" s="1"/>
  <c r="Q33" i="14"/>
  <c r="P33" i="14"/>
  <c r="W33" i="14" s="1"/>
  <c r="G33" i="14"/>
  <c r="N33" i="14" s="1"/>
  <c r="Q32" i="14"/>
  <c r="P32" i="14"/>
  <c r="W32" i="14" s="1"/>
  <c r="G32" i="14"/>
  <c r="N32" i="14" s="1"/>
  <c r="Q31" i="14"/>
  <c r="P31" i="14"/>
  <c r="W31" i="14" s="1"/>
  <c r="G31" i="14"/>
  <c r="N31" i="14" s="1"/>
  <c r="Q30" i="14"/>
  <c r="P30" i="14"/>
  <c r="W30" i="14" s="1"/>
  <c r="G30" i="14"/>
  <c r="N30" i="14" s="1"/>
  <c r="Q29" i="14"/>
  <c r="P29" i="14"/>
  <c r="W29" i="14" s="1"/>
  <c r="G29" i="14"/>
  <c r="N29" i="14" s="1"/>
  <c r="Q28" i="14"/>
  <c r="P28" i="14"/>
  <c r="W28" i="14" s="1"/>
  <c r="G28" i="14"/>
  <c r="N28" i="14" s="1"/>
  <c r="Q27" i="14"/>
  <c r="P27" i="14"/>
  <c r="W27" i="14" s="1"/>
  <c r="G27" i="14"/>
  <c r="N27" i="14" s="1"/>
  <c r="B27" i="14"/>
  <c r="D27" i="14"/>
  <c r="Q26" i="14"/>
  <c r="P26" i="14"/>
  <c r="W26" i="14" s="1"/>
  <c r="G26" i="14"/>
  <c r="N26" i="14" s="1"/>
  <c r="B26" i="14"/>
  <c r="Q25" i="14"/>
  <c r="P25" i="14"/>
  <c r="W25" i="14" s="1"/>
  <c r="G25" i="14"/>
  <c r="N25" i="14" s="1"/>
  <c r="Q24" i="14"/>
  <c r="P24" i="14"/>
  <c r="W24" i="14" s="1"/>
  <c r="G24" i="14"/>
  <c r="N24" i="14" s="1"/>
  <c r="D24" i="14"/>
  <c r="Q23" i="14"/>
  <c r="P23" i="14"/>
  <c r="W23" i="14" s="1"/>
  <c r="G23" i="14"/>
  <c r="N23" i="14" s="1"/>
  <c r="Q22" i="14"/>
  <c r="P22" i="14"/>
  <c r="W22" i="14" s="1"/>
  <c r="G22" i="14"/>
  <c r="N22" i="14" s="1"/>
  <c r="D22" i="14"/>
  <c r="Q21" i="14"/>
  <c r="P21" i="14"/>
  <c r="W21" i="14" s="1"/>
  <c r="G21" i="14"/>
  <c r="N21" i="14" s="1"/>
  <c r="Q20" i="14"/>
  <c r="P20" i="14"/>
  <c r="W20" i="14" s="1"/>
  <c r="G20" i="14"/>
  <c r="N20" i="14" s="1"/>
  <c r="Q19" i="14"/>
  <c r="P19" i="14"/>
  <c r="W19" i="14" s="1"/>
  <c r="G19" i="14"/>
  <c r="N19" i="14" s="1"/>
  <c r="Q18" i="14"/>
  <c r="P18" i="14"/>
  <c r="W18" i="14" s="1"/>
  <c r="G18" i="14"/>
  <c r="N18" i="14" s="1"/>
  <c r="Q17" i="14"/>
  <c r="P17" i="14"/>
  <c r="W17" i="14" s="1"/>
  <c r="G17" i="14"/>
  <c r="N17" i="14" s="1"/>
  <c r="Q16" i="14"/>
  <c r="P16" i="14"/>
  <c r="W16" i="14" s="1"/>
  <c r="G16" i="14"/>
  <c r="N16" i="14" s="1"/>
  <c r="Q15" i="14"/>
  <c r="P15" i="14"/>
  <c r="W15" i="14" s="1"/>
  <c r="G15" i="14"/>
  <c r="N15" i="14" s="1"/>
  <c r="Q14" i="14"/>
  <c r="P14" i="14"/>
  <c r="W14" i="14" s="1"/>
  <c r="G14" i="14"/>
  <c r="N14" i="14" s="1"/>
  <c r="Q13" i="14"/>
  <c r="P13" i="14"/>
  <c r="W13" i="14" s="1"/>
  <c r="G13" i="14"/>
  <c r="N13" i="14" s="1"/>
  <c r="Q12" i="14"/>
  <c r="P12" i="14"/>
  <c r="W12" i="14" s="1"/>
  <c r="G12" i="14"/>
  <c r="N12" i="14" s="1"/>
  <c r="D12" i="14"/>
  <c r="E9" i="14"/>
  <c r="L6" i="14"/>
  <c r="E6" i="14"/>
  <c r="Q44" i="13"/>
  <c r="P44" i="13"/>
  <c r="W44" i="13" s="1"/>
  <c r="X44" i="13" s="1"/>
  <c r="G44" i="13"/>
  <c r="N44" i="13" s="1"/>
  <c r="D44" i="13"/>
  <c r="Q43" i="13"/>
  <c r="P43" i="13"/>
  <c r="W43" i="13" s="1"/>
  <c r="X43" i="13" s="1"/>
  <c r="G43" i="13"/>
  <c r="N43" i="13" s="1"/>
  <c r="Q42" i="13"/>
  <c r="P42" i="13"/>
  <c r="W42" i="13" s="1"/>
  <c r="X42" i="13" s="1"/>
  <c r="G42" i="13"/>
  <c r="N42" i="13" s="1"/>
  <c r="D42" i="13"/>
  <c r="Q41" i="13"/>
  <c r="P41" i="13"/>
  <c r="W41" i="13" s="1"/>
  <c r="X41" i="13" s="1"/>
  <c r="G41" i="13"/>
  <c r="N41" i="13" s="1"/>
  <c r="Q40" i="13"/>
  <c r="P40" i="13"/>
  <c r="W40" i="13" s="1"/>
  <c r="X40" i="13" s="1"/>
  <c r="G40" i="13"/>
  <c r="N40" i="13" s="1"/>
  <c r="D40" i="13"/>
  <c r="Q39" i="13"/>
  <c r="P39" i="13"/>
  <c r="W39" i="13" s="1"/>
  <c r="X39" i="13" s="1"/>
  <c r="G39" i="13"/>
  <c r="N39" i="13" s="1"/>
  <c r="Q38" i="13"/>
  <c r="P38" i="13"/>
  <c r="W38" i="13" s="1"/>
  <c r="X38" i="13" s="1"/>
  <c r="G38" i="13"/>
  <c r="N38" i="13" s="1"/>
  <c r="D38" i="13"/>
  <c r="Q37" i="13"/>
  <c r="P37" i="13"/>
  <c r="W37" i="13" s="1"/>
  <c r="X37" i="13" s="1"/>
  <c r="G37" i="13"/>
  <c r="N37" i="13" s="1"/>
  <c r="Q36" i="13"/>
  <c r="P36" i="13"/>
  <c r="W36" i="13" s="1"/>
  <c r="X36" i="13" s="1"/>
  <c r="G36" i="13"/>
  <c r="N36" i="13" s="1"/>
  <c r="D36" i="13"/>
  <c r="Q35" i="13"/>
  <c r="P35" i="13"/>
  <c r="W35" i="13" s="1"/>
  <c r="X35" i="13" s="1"/>
  <c r="G35" i="13"/>
  <c r="N35" i="13" s="1"/>
  <c r="Q34" i="13"/>
  <c r="P34" i="13"/>
  <c r="W34" i="13" s="1"/>
  <c r="X34" i="13" s="1"/>
  <c r="G34" i="13"/>
  <c r="N34" i="13" s="1"/>
  <c r="Q33" i="13"/>
  <c r="P33" i="13"/>
  <c r="G33" i="13"/>
  <c r="N33" i="13" s="1"/>
  <c r="Q32" i="13"/>
  <c r="P32" i="13"/>
  <c r="G32" i="13"/>
  <c r="N32" i="13" s="1"/>
  <c r="D32" i="13"/>
  <c r="Q31" i="13"/>
  <c r="P31" i="13"/>
  <c r="G31" i="13"/>
  <c r="N31" i="13" s="1"/>
  <c r="Q30" i="13"/>
  <c r="P30" i="13"/>
  <c r="G30" i="13"/>
  <c r="N30" i="13" s="1"/>
  <c r="D30" i="13"/>
  <c r="Q29" i="13"/>
  <c r="P29" i="13"/>
  <c r="G29" i="13"/>
  <c r="N29" i="13" s="1"/>
  <c r="Q28" i="13"/>
  <c r="P28" i="13"/>
  <c r="G28" i="13"/>
  <c r="N28" i="13" s="1"/>
  <c r="Q27" i="13"/>
  <c r="P27" i="13"/>
  <c r="G27" i="13"/>
  <c r="N27" i="13" s="1"/>
  <c r="Q26" i="13"/>
  <c r="P26" i="13"/>
  <c r="G26" i="13"/>
  <c r="N26" i="13" s="1"/>
  <c r="D26" i="13"/>
  <c r="Q25" i="13"/>
  <c r="P25" i="13"/>
  <c r="G25" i="13"/>
  <c r="N25" i="13" s="1"/>
  <c r="Q24" i="13"/>
  <c r="P24" i="13"/>
  <c r="G24" i="13"/>
  <c r="N24" i="13" s="1"/>
  <c r="Q23" i="13"/>
  <c r="P23" i="13"/>
  <c r="G23" i="13"/>
  <c r="N23" i="13" s="1"/>
  <c r="Q22" i="13"/>
  <c r="P22" i="13"/>
  <c r="G22" i="13"/>
  <c r="N22" i="13" s="1"/>
  <c r="D22" i="13"/>
  <c r="Q21" i="13"/>
  <c r="P21" i="13"/>
  <c r="G21" i="13"/>
  <c r="N21" i="13" s="1"/>
  <c r="Q20" i="13"/>
  <c r="P20" i="13"/>
  <c r="G20" i="13"/>
  <c r="N20" i="13" s="1"/>
  <c r="D20" i="13"/>
  <c r="Q19" i="13"/>
  <c r="P19" i="13"/>
  <c r="G19" i="13"/>
  <c r="N19" i="13" s="1"/>
  <c r="Q18" i="13"/>
  <c r="P18" i="13"/>
  <c r="G18" i="13"/>
  <c r="N18" i="13" s="1"/>
  <c r="D18" i="13"/>
  <c r="Q17" i="13"/>
  <c r="P17" i="13"/>
  <c r="G17" i="13"/>
  <c r="N17" i="13" s="1"/>
  <c r="Q16" i="13"/>
  <c r="P16" i="13"/>
  <c r="G16" i="13"/>
  <c r="N16" i="13" s="1"/>
  <c r="D16" i="13"/>
  <c r="Q15" i="13"/>
  <c r="P15" i="13"/>
  <c r="G15" i="13"/>
  <c r="N15" i="13" s="1"/>
  <c r="D15" i="13"/>
  <c r="Q14" i="13"/>
  <c r="P14" i="13"/>
  <c r="G14" i="13"/>
  <c r="N14" i="13" s="1"/>
  <c r="Q13" i="13"/>
  <c r="P13" i="13"/>
  <c r="G13" i="13"/>
  <c r="N13" i="13" s="1"/>
  <c r="Q12" i="13"/>
  <c r="P12" i="13"/>
  <c r="G12" i="13"/>
  <c r="N12" i="13" s="1"/>
  <c r="E9" i="13"/>
  <c r="L6" i="13"/>
  <c r="E6" i="13"/>
  <c r="Q44" i="12"/>
  <c r="P44" i="12"/>
  <c r="W44" i="12" s="1"/>
  <c r="G44" i="12"/>
  <c r="N44" i="12" s="1"/>
  <c r="D44" i="12"/>
  <c r="Q43" i="12"/>
  <c r="P43" i="12"/>
  <c r="W43" i="12" s="1"/>
  <c r="G43" i="12"/>
  <c r="N43" i="12" s="1"/>
  <c r="D43" i="12"/>
  <c r="Q42" i="12"/>
  <c r="P42" i="12"/>
  <c r="W42" i="12" s="1"/>
  <c r="G42" i="12"/>
  <c r="N42" i="12" s="1"/>
  <c r="D42" i="12"/>
  <c r="Q41" i="12"/>
  <c r="P41" i="12"/>
  <c r="W41" i="12" s="1"/>
  <c r="G41" i="12"/>
  <c r="N41" i="12" s="1"/>
  <c r="Q40" i="12"/>
  <c r="P40" i="12"/>
  <c r="W40" i="12" s="1"/>
  <c r="G40" i="12"/>
  <c r="N40" i="12" s="1"/>
  <c r="D40" i="12"/>
  <c r="Q39" i="12"/>
  <c r="P39" i="12"/>
  <c r="W39" i="12" s="1"/>
  <c r="G39" i="12"/>
  <c r="N39" i="12" s="1"/>
  <c r="D39" i="12"/>
  <c r="Q38" i="12"/>
  <c r="P38" i="12"/>
  <c r="W38" i="12" s="1"/>
  <c r="G38" i="12"/>
  <c r="N38" i="12" s="1"/>
  <c r="Q37" i="12"/>
  <c r="P37" i="12"/>
  <c r="W37" i="12" s="1"/>
  <c r="G37" i="12"/>
  <c r="N37" i="12" s="1"/>
  <c r="Q36" i="12"/>
  <c r="P36" i="12"/>
  <c r="W36" i="12" s="1"/>
  <c r="X36" i="12" s="1"/>
  <c r="G36" i="12"/>
  <c r="N36" i="12" s="1"/>
  <c r="D36" i="12"/>
  <c r="Q35" i="12"/>
  <c r="P35" i="12"/>
  <c r="W35" i="12" s="1"/>
  <c r="G35" i="12"/>
  <c r="N35" i="12" s="1"/>
  <c r="D35" i="12"/>
  <c r="Q34" i="12"/>
  <c r="P34" i="12"/>
  <c r="W34" i="12" s="1"/>
  <c r="G34" i="12"/>
  <c r="N34" i="12" s="1"/>
  <c r="D34" i="12"/>
  <c r="Q33" i="12"/>
  <c r="P33" i="12"/>
  <c r="G33" i="12"/>
  <c r="N33" i="12" s="1"/>
  <c r="Q32" i="12"/>
  <c r="P32" i="12"/>
  <c r="G32" i="12"/>
  <c r="N32" i="12" s="1"/>
  <c r="D32" i="12"/>
  <c r="Q31" i="12"/>
  <c r="P31" i="12"/>
  <c r="G31" i="12"/>
  <c r="N31" i="12" s="1"/>
  <c r="D31" i="12"/>
  <c r="Q30" i="12"/>
  <c r="P30" i="12"/>
  <c r="G30" i="12"/>
  <c r="N30" i="12" s="1"/>
  <c r="D30" i="12"/>
  <c r="Q29" i="12"/>
  <c r="P29" i="12"/>
  <c r="G29" i="12"/>
  <c r="N29" i="12" s="1"/>
  <c r="Q28" i="12"/>
  <c r="P28" i="12"/>
  <c r="G28" i="12"/>
  <c r="N28" i="12" s="1"/>
  <c r="D28" i="12"/>
  <c r="Q27" i="12"/>
  <c r="P27" i="12"/>
  <c r="G27" i="12"/>
  <c r="N27" i="12" s="1"/>
  <c r="D27" i="12"/>
  <c r="Q26" i="12"/>
  <c r="P26" i="12"/>
  <c r="G26" i="12"/>
  <c r="N26" i="12" s="1"/>
  <c r="D26" i="12"/>
  <c r="Q25" i="12"/>
  <c r="P25" i="12"/>
  <c r="G25" i="12"/>
  <c r="N25" i="12" s="1"/>
  <c r="Q24" i="12"/>
  <c r="P24" i="12"/>
  <c r="G24" i="12"/>
  <c r="N24" i="12" s="1"/>
  <c r="D24" i="12"/>
  <c r="Q23" i="12"/>
  <c r="P23" i="12"/>
  <c r="G23" i="12"/>
  <c r="N23" i="12" s="1"/>
  <c r="D23" i="12"/>
  <c r="B23" i="12"/>
  <c r="Q22" i="12"/>
  <c r="P22" i="12"/>
  <c r="G22" i="12"/>
  <c r="N22" i="12" s="1"/>
  <c r="D22" i="12"/>
  <c r="B22" i="12"/>
  <c r="Q21" i="12"/>
  <c r="P21" i="12"/>
  <c r="G21" i="12"/>
  <c r="N21" i="12" s="1"/>
  <c r="D21" i="12"/>
  <c r="Q20" i="12"/>
  <c r="P20" i="12"/>
  <c r="G20" i="12"/>
  <c r="N20" i="12" s="1"/>
  <c r="D20" i="12"/>
  <c r="B20" i="12"/>
  <c r="Q19" i="12"/>
  <c r="P19" i="12"/>
  <c r="G19" i="12"/>
  <c r="N19" i="12" s="1"/>
  <c r="D19" i="12"/>
  <c r="B19" i="12"/>
  <c r="Q18" i="12"/>
  <c r="P18" i="12"/>
  <c r="G18" i="12"/>
  <c r="N18" i="12" s="1"/>
  <c r="D18" i="12"/>
  <c r="B18" i="12"/>
  <c r="Q17" i="12"/>
  <c r="P17" i="12"/>
  <c r="G17" i="12"/>
  <c r="N17" i="12" s="1"/>
  <c r="D17" i="12"/>
  <c r="Q16" i="12"/>
  <c r="P16" i="12"/>
  <c r="G16" i="12"/>
  <c r="N16" i="12" s="1"/>
  <c r="D16" i="12"/>
  <c r="B16" i="12"/>
  <c r="Q15" i="12"/>
  <c r="P15" i="12"/>
  <c r="G15" i="12"/>
  <c r="N15" i="12" s="1"/>
  <c r="D15" i="12"/>
  <c r="B15" i="12"/>
  <c r="Q14" i="12"/>
  <c r="P14" i="12"/>
  <c r="G14" i="12"/>
  <c r="N14" i="12" s="1"/>
  <c r="D14" i="12"/>
  <c r="B14" i="12"/>
  <c r="Q13" i="12"/>
  <c r="P13" i="12"/>
  <c r="G13" i="12"/>
  <c r="N13" i="12" s="1"/>
  <c r="D13" i="12"/>
  <c r="Q12" i="12"/>
  <c r="P12" i="12"/>
  <c r="G12" i="12"/>
  <c r="N12" i="12" s="1"/>
  <c r="D12" i="12"/>
  <c r="B12" i="12"/>
  <c r="E9" i="12"/>
  <c r="L6" i="12"/>
  <c r="E6" i="12"/>
  <c r="W44" i="11"/>
  <c r="W43" i="11"/>
  <c r="W40" i="11"/>
  <c r="V44" i="11"/>
  <c r="V43" i="11"/>
  <c r="V42" i="11"/>
  <c r="V41" i="11"/>
  <c r="V40" i="11"/>
  <c r="V39" i="11"/>
  <c r="V38" i="11"/>
  <c r="V37" i="11"/>
  <c r="V36" i="11"/>
  <c r="V35" i="11"/>
  <c r="V34" i="11"/>
  <c r="U44" i="11"/>
  <c r="U43" i="11"/>
  <c r="U42" i="11"/>
  <c r="U41" i="11"/>
  <c r="U40" i="11"/>
  <c r="U39" i="11"/>
  <c r="U38" i="11"/>
  <c r="U37" i="11"/>
  <c r="U36" i="11"/>
  <c r="U35" i="11"/>
  <c r="U34" i="11"/>
  <c r="A44" i="11"/>
  <c r="B44" i="11" s="1"/>
  <c r="A43" i="11"/>
  <c r="A42" i="11"/>
  <c r="D42" i="11" s="1"/>
  <c r="A41" i="11"/>
  <c r="A40" i="11"/>
  <c r="D40" i="11" s="1"/>
  <c r="A39" i="11"/>
  <c r="D39" i="11" s="1"/>
  <c r="A38" i="11"/>
  <c r="D38" i="11" s="1"/>
  <c r="A37" i="11"/>
  <c r="D37" i="11" s="1"/>
  <c r="A36" i="11"/>
  <c r="D36" i="11" s="1"/>
  <c r="A35" i="11"/>
  <c r="D35" i="11" s="1"/>
  <c r="A34" i="11"/>
  <c r="D34" i="11" s="1"/>
  <c r="A33" i="11"/>
  <c r="B33" i="11" s="1"/>
  <c r="A32" i="11"/>
  <c r="D32" i="11" s="1"/>
  <c r="A31" i="11"/>
  <c r="B31" i="11" s="1"/>
  <c r="A30" i="11"/>
  <c r="B30" i="11" s="1"/>
  <c r="A29" i="11"/>
  <c r="B29" i="11" s="1"/>
  <c r="A28" i="11"/>
  <c r="D28" i="11" s="1"/>
  <c r="A27" i="11"/>
  <c r="B27" i="11" s="1"/>
  <c r="A26" i="11"/>
  <c r="B26" i="11" s="1"/>
  <c r="A25" i="11"/>
  <c r="B25" i="11" s="1"/>
  <c r="A24" i="11"/>
  <c r="B24" i="11" s="1"/>
  <c r="A23" i="11"/>
  <c r="D23" i="11" s="1"/>
  <c r="A22" i="11"/>
  <c r="D22" i="11" s="1"/>
  <c r="A21" i="11"/>
  <c r="B21" i="11" s="1"/>
  <c r="A20" i="11"/>
  <c r="D20" i="11" s="1"/>
  <c r="A19" i="11"/>
  <c r="D19" i="11" s="1"/>
  <c r="A18" i="11"/>
  <c r="A17" i="11"/>
  <c r="D17" i="11" s="1"/>
  <c r="A16" i="11"/>
  <c r="D16" i="11" s="1"/>
  <c r="A15" i="11"/>
  <c r="I22" i="11" s="1"/>
  <c r="A14" i="11"/>
  <c r="D14" i="11" s="1"/>
  <c r="A13" i="11"/>
  <c r="D13" i="11" s="1"/>
  <c r="D41" i="11"/>
  <c r="A12" i="11"/>
  <c r="D12" i="11" s="1"/>
  <c r="E9" i="10"/>
  <c r="E9" i="11"/>
  <c r="Q44" i="11"/>
  <c r="P44" i="11"/>
  <c r="G44" i="11"/>
  <c r="N44" i="11" s="1"/>
  <c r="D44" i="11"/>
  <c r="Q43" i="11"/>
  <c r="P43" i="11"/>
  <c r="G43" i="11"/>
  <c r="N43" i="11" s="1"/>
  <c r="D43" i="11"/>
  <c r="B43" i="11"/>
  <c r="Q42" i="11"/>
  <c r="P42" i="11"/>
  <c r="W42" i="11" s="1"/>
  <c r="G42" i="11"/>
  <c r="N42" i="11" s="1"/>
  <c r="Q41" i="11"/>
  <c r="P41" i="11"/>
  <c r="W41" i="11" s="1"/>
  <c r="G41" i="11"/>
  <c r="N41" i="11" s="1"/>
  <c r="Q40" i="11"/>
  <c r="P40" i="11"/>
  <c r="G40" i="11"/>
  <c r="N40" i="11" s="1"/>
  <c r="Q39" i="11"/>
  <c r="P39" i="11"/>
  <c r="W39" i="11" s="1"/>
  <c r="G39" i="11"/>
  <c r="N39" i="11" s="1"/>
  <c r="Q38" i="11"/>
  <c r="P38" i="11"/>
  <c r="W38" i="11" s="1"/>
  <c r="G38" i="11"/>
  <c r="N38" i="11" s="1"/>
  <c r="Q37" i="11"/>
  <c r="P37" i="11"/>
  <c r="W37" i="11" s="1"/>
  <c r="G37" i="11"/>
  <c r="N37" i="11" s="1"/>
  <c r="Q36" i="11"/>
  <c r="P36" i="11"/>
  <c r="W36" i="11" s="1"/>
  <c r="G36" i="11"/>
  <c r="N36" i="11" s="1"/>
  <c r="Q35" i="11"/>
  <c r="P35" i="11"/>
  <c r="W35" i="11" s="1"/>
  <c r="G35" i="11"/>
  <c r="N35" i="11" s="1"/>
  <c r="Q34" i="11"/>
  <c r="P34" i="11"/>
  <c r="W34" i="11" s="1"/>
  <c r="G34" i="11"/>
  <c r="N34" i="11" s="1"/>
  <c r="Q33" i="11"/>
  <c r="P33" i="11"/>
  <c r="G33" i="11"/>
  <c r="N33" i="11" s="1"/>
  <c r="Q32" i="11"/>
  <c r="P32" i="11"/>
  <c r="G32" i="11"/>
  <c r="N32" i="11" s="1"/>
  <c r="Q31" i="11"/>
  <c r="P31" i="11"/>
  <c r="G31" i="11"/>
  <c r="N31" i="11" s="1"/>
  <c r="Q30" i="11"/>
  <c r="P30" i="11"/>
  <c r="G30" i="11"/>
  <c r="N30" i="11" s="1"/>
  <c r="Q29" i="11"/>
  <c r="P29" i="11"/>
  <c r="G29" i="11"/>
  <c r="N29" i="11" s="1"/>
  <c r="Q28" i="11"/>
  <c r="P28" i="11"/>
  <c r="G28" i="11"/>
  <c r="N28" i="11" s="1"/>
  <c r="Q27" i="11"/>
  <c r="P27" i="11"/>
  <c r="G27" i="11"/>
  <c r="N27" i="11" s="1"/>
  <c r="Q26" i="11"/>
  <c r="P26" i="11"/>
  <c r="G26" i="11"/>
  <c r="N26" i="11" s="1"/>
  <c r="Q25" i="11"/>
  <c r="P25" i="11"/>
  <c r="G25" i="11"/>
  <c r="N25" i="11" s="1"/>
  <c r="Q24" i="11"/>
  <c r="P24" i="11"/>
  <c r="G24" i="11"/>
  <c r="N24" i="11" s="1"/>
  <c r="Q23" i="11"/>
  <c r="P23" i="11"/>
  <c r="G23" i="11"/>
  <c r="N23" i="11" s="1"/>
  <c r="Q22" i="11"/>
  <c r="P22" i="11"/>
  <c r="G22" i="11"/>
  <c r="N22" i="11" s="1"/>
  <c r="Q21" i="11"/>
  <c r="P21" i="11"/>
  <c r="G21" i="11"/>
  <c r="N21" i="11" s="1"/>
  <c r="Q20" i="11"/>
  <c r="P20" i="11"/>
  <c r="G20" i="11"/>
  <c r="N20" i="11" s="1"/>
  <c r="Q19" i="11"/>
  <c r="P19" i="11"/>
  <c r="G19" i="11"/>
  <c r="N19" i="11" s="1"/>
  <c r="Q18" i="11"/>
  <c r="P18" i="11"/>
  <c r="G18" i="11"/>
  <c r="N18" i="11" s="1"/>
  <c r="D18" i="11"/>
  <c r="Q17" i="11"/>
  <c r="P17" i="11"/>
  <c r="G17" i="11"/>
  <c r="N17" i="11" s="1"/>
  <c r="Q16" i="11"/>
  <c r="P16" i="11"/>
  <c r="G16" i="11"/>
  <c r="N16" i="11" s="1"/>
  <c r="Q15" i="11"/>
  <c r="P15" i="11"/>
  <c r="G15" i="11"/>
  <c r="N15" i="11" s="1"/>
  <c r="Q14" i="11"/>
  <c r="P14" i="11"/>
  <c r="G14" i="11"/>
  <c r="N14" i="11" s="1"/>
  <c r="Q13" i="11"/>
  <c r="P13" i="11"/>
  <c r="G13" i="11"/>
  <c r="N13" i="11" s="1"/>
  <c r="Q12" i="11"/>
  <c r="P12" i="11"/>
  <c r="G12" i="11"/>
  <c r="N12" i="11" s="1"/>
  <c r="L6" i="11"/>
  <c r="E6" i="11"/>
  <c r="E9" i="9"/>
  <c r="E9" i="8"/>
  <c r="E9" i="7"/>
  <c r="E9" i="6"/>
  <c r="E9" i="5"/>
  <c r="D26" i="11" l="1"/>
  <c r="D30" i="11"/>
  <c r="B32" i="11"/>
  <c r="B23" i="11"/>
  <c r="B22" i="11"/>
  <c r="D15" i="11"/>
  <c r="D24" i="11"/>
  <c r="B28" i="11"/>
  <c r="R28" i="15"/>
  <c r="S28" i="15" s="1"/>
  <c r="R12" i="16"/>
  <c r="R14" i="16"/>
  <c r="R16" i="16"/>
  <c r="T16" i="16" s="1"/>
  <c r="R17" i="16"/>
  <c r="T17" i="16" s="1"/>
  <c r="R19" i="16"/>
  <c r="T19" i="16" s="1"/>
  <c r="R22" i="16"/>
  <c r="S22" i="16" s="1"/>
  <c r="R26" i="16"/>
  <c r="T26" i="16" s="1"/>
  <c r="R31" i="16"/>
  <c r="R36" i="16"/>
  <c r="R37" i="16"/>
  <c r="R26" i="15"/>
  <c r="S26" i="15" s="1"/>
  <c r="R42" i="16"/>
  <c r="T42" i="16" s="1"/>
  <c r="R12" i="15"/>
  <c r="S12" i="15" s="1"/>
  <c r="R14" i="15"/>
  <c r="T14" i="15" s="1"/>
  <c r="R16" i="15"/>
  <c r="S16" i="15" s="1"/>
  <c r="R40" i="11"/>
  <c r="S40" i="11" s="1"/>
  <c r="R41" i="11"/>
  <c r="S41" i="11" s="1"/>
  <c r="R15" i="12"/>
  <c r="S15" i="12" s="1"/>
  <c r="R34" i="12"/>
  <c r="S34" i="12" s="1"/>
  <c r="R40" i="12"/>
  <c r="S40" i="12" s="1"/>
  <c r="R41" i="12"/>
  <c r="S41" i="12" s="1"/>
  <c r="R34" i="13"/>
  <c r="S34" i="13" s="1"/>
  <c r="R35" i="13"/>
  <c r="T35" i="13" s="1"/>
  <c r="R42" i="13"/>
  <c r="T42" i="13" s="1"/>
  <c r="R43" i="13"/>
  <c r="T43" i="13" s="1"/>
  <c r="R26" i="14"/>
  <c r="S26" i="14" s="1"/>
  <c r="R17" i="15"/>
  <c r="T17" i="15" s="1"/>
  <c r="R19" i="15"/>
  <c r="T19" i="15" s="1"/>
  <c r="R22" i="15"/>
  <c r="T22" i="15" s="1"/>
  <c r="R24" i="15"/>
  <c r="S24" i="15" s="1"/>
  <c r="R29" i="15"/>
  <c r="S29" i="15" s="1"/>
  <c r="R31" i="15"/>
  <c r="T31" i="15" s="1"/>
  <c r="R32" i="15"/>
  <c r="T32" i="15" s="1"/>
  <c r="R33" i="15"/>
  <c r="S33" i="15" s="1"/>
  <c r="R34" i="15"/>
  <c r="T34" i="15" s="1"/>
  <c r="R35" i="15"/>
  <c r="T35" i="15" s="1"/>
  <c r="R36" i="15"/>
  <c r="T36" i="15" s="1"/>
  <c r="R37" i="15"/>
  <c r="S37" i="15" s="1"/>
  <c r="R38" i="15"/>
  <c r="S38" i="15" s="1"/>
  <c r="R39" i="15"/>
  <c r="T39" i="15" s="1"/>
  <c r="R40" i="15"/>
  <c r="S40" i="15" s="1"/>
  <c r="R41" i="15"/>
  <c r="S41" i="15" s="1"/>
  <c r="R42" i="15"/>
  <c r="T42" i="15" s="1"/>
  <c r="R43" i="15"/>
  <c r="T43" i="15" s="1"/>
  <c r="R44" i="15"/>
  <c r="S44" i="15" s="1"/>
  <c r="R13" i="16"/>
  <c r="T13" i="16" s="1"/>
  <c r="R27" i="16"/>
  <c r="S27" i="16" s="1"/>
  <c r="R32" i="16"/>
  <c r="S32" i="16" s="1"/>
  <c r="R33" i="16"/>
  <c r="S33" i="16" s="1"/>
  <c r="R38" i="16"/>
  <c r="S38" i="16" s="1"/>
  <c r="R43" i="16"/>
  <c r="T43" i="16" s="1"/>
  <c r="R34" i="11"/>
  <c r="S34" i="11" s="1"/>
  <c r="R35" i="11"/>
  <c r="S35" i="11" s="1"/>
  <c r="R36" i="12"/>
  <c r="S36" i="12" s="1"/>
  <c r="R37" i="12"/>
  <c r="S37" i="12" s="1"/>
  <c r="R38" i="12"/>
  <c r="S38" i="12" s="1"/>
  <c r="R43" i="12"/>
  <c r="S43" i="12" s="1"/>
  <c r="R38" i="13"/>
  <c r="T38" i="13" s="1"/>
  <c r="R39" i="13"/>
  <c r="T39" i="13" s="1"/>
  <c r="R22" i="14"/>
  <c r="T22" i="14" s="1"/>
  <c r="R23" i="14"/>
  <c r="T23" i="14" s="1"/>
  <c r="R27" i="14"/>
  <c r="S27" i="14" s="1"/>
  <c r="R28" i="14"/>
  <c r="T28" i="14" s="1"/>
  <c r="R29" i="14"/>
  <c r="S29" i="14" s="1"/>
  <c r="R30" i="14"/>
  <c r="S30" i="14" s="1"/>
  <c r="R31" i="14"/>
  <c r="S31" i="14" s="1"/>
  <c r="R32" i="14"/>
  <c r="S32" i="14" s="1"/>
  <c r="R33" i="14"/>
  <c r="S33" i="14" s="1"/>
  <c r="R34" i="14"/>
  <c r="S34" i="14" s="1"/>
  <c r="R35" i="14"/>
  <c r="S35" i="14" s="1"/>
  <c r="R36" i="14"/>
  <c r="S36" i="14" s="1"/>
  <c r="R37" i="14"/>
  <c r="S37" i="14" s="1"/>
  <c r="R38" i="14"/>
  <c r="T38" i="14" s="1"/>
  <c r="R39" i="14"/>
  <c r="S39" i="14" s="1"/>
  <c r="R40" i="14"/>
  <c r="S40" i="14" s="1"/>
  <c r="R41" i="14"/>
  <c r="S41" i="14" s="1"/>
  <c r="R42" i="14"/>
  <c r="T42" i="14" s="1"/>
  <c r="R43" i="14"/>
  <c r="T43" i="14" s="1"/>
  <c r="R44" i="14"/>
  <c r="T44" i="14" s="1"/>
  <c r="R18" i="15"/>
  <c r="T18" i="15" s="1"/>
  <c r="R20" i="15"/>
  <c r="T20" i="15" s="1"/>
  <c r="R21" i="15"/>
  <c r="T21" i="15" s="1"/>
  <c r="R23" i="15"/>
  <c r="T23" i="15" s="1"/>
  <c r="R30" i="15"/>
  <c r="S30" i="15" s="1"/>
  <c r="R24" i="16"/>
  <c r="S24" i="16" s="1"/>
  <c r="R25" i="16"/>
  <c r="S25" i="16" s="1"/>
  <c r="R30" i="16"/>
  <c r="S30" i="16" s="1"/>
  <c r="R35" i="16"/>
  <c r="T35" i="16" s="1"/>
  <c r="R40" i="16"/>
  <c r="S40" i="16" s="1"/>
  <c r="R41" i="16"/>
  <c r="T41" i="16" s="1"/>
  <c r="R42" i="11"/>
  <c r="S42" i="11" s="1"/>
  <c r="R44" i="11"/>
  <c r="S44" i="11" s="1"/>
  <c r="R20" i="12"/>
  <c r="S20" i="12" s="1"/>
  <c r="R35" i="12"/>
  <c r="S35" i="12" s="1"/>
  <c r="R42" i="12"/>
  <c r="S42" i="12" s="1"/>
  <c r="R36" i="13"/>
  <c r="S36" i="13" s="1"/>
  <c r="R37" i="13"/>
  <c r="T37" i="13" s="1"/>
  <c r="R44" i="13"/>
  <c r="T44" i="13" s="1"/>
  <c r="R12" i="14"/>
  <c r="T12" i="14" s="1"/>
  <c r="R13" i="14"/>
  <c r="T13" i="14" s="1"/>
  <c r="R14" i="14"/>
  <c r="T14" i="14" s="1"/>
  <c r="R15" i="14"/>
  <c r="T15" i="14" s="1"/>
  <c r="R16" i="14"/>
  <c r="T16" i="14" s="1"/>
  <c r="R17" i="14"/>
  <c r="S17" i="14" s="1"/>
  <c r="R18" i="14"/>
  <c r="T18" i="14" s="1"/>
  <c r="R19" i="14"/>
  <c r="S19" i="14" s="1"/>
  <c r="R20" i="14"/>
  <c r="T20" i="14" s="1"/>
  <c r="R21" i="14"/>
  <c r="T21" i="14" s="1"/>
  <c r="R13" i="15"/>
  <c r="T13" i="15" s="1"/>
  <c r="R15" i="15"/>
  <c r="T15" i="15" s="1"/>
  <c r="R25" i="15"/>
  <c r="S25" i="15" s="1"/>
  <c r="R27" i="15"/>
  <c r="S27" i="15" s="1"/>
  <c r="R15" i="16"/>
  <c r="T15" i="16" s="1"/>
  <c r="R18" i="16"/>
  <c r="T18" i="16" s="1"/>
  <c r="R20" i="16"/>
  <c r="S20" i="16" s="1"/>
  <c r="R21" i="16"/>
  <c r="S21" i="16" s="1"/>
  <c r="R23" i="16"/>
  <c r="T23" i="16" s="1"/>
  <c r="R28" i="16"/>
  <c r="T28" i="16" s="1"/>
  <c r="R29" i="16"/>
  <c r="T29" i="16" s="1"/>
  <c r="R34" i="16"/>
  <c r="S34" i="16" s="1"/>
  <c r="R39" i="16"/>
  <c r="T39" i="16" s="1"/>
  <c r="R44" i="16"/>
  <c r="S44" i="16" s="1"/>
  <c r="R36" i="11"/>
  <c r="S36" i="11" s="1"/>
  <c r="R37" i="11"/>
  <c r="S37" i="11" s="1"/>
  <c r="R38" i="11"/>
  <c r="T38" i="11" s="1"/>
  <c r="R39" i="11"/>
  <c r="S39" i="11" s="1"/>
  <c r="R43" i="11"/>
  <c r="S43" i="11" s="1"/>
  <c r="R12" i="12"/>
  <c r="S12" i="12" s="1"/>
  <c r="R39" i="12"/>
  <c r="S39" i="12" s="1"/>
  <c r="R44" i="12"/>
  <c r="T44" i="12" s="1"/>
  <c r="R40" i="13"/>
  <c r="T40" i="13" s="1"/>
  <c r="R41" i="13"/>
  <c r="T41" i="13" s="1"/>
  <c r="R24" i="14"/>
  <c r="S24" i="14" s="1"/>
  <c r="R25" i="14"/>
  <c r="T25" i="14" s="1"/>
  <c r="R21" i="12"/>
  <c r="S21" i="12" s="1"/>
  <c r="I18" i="11"/>
  <c r="I26" i="11"/>
  <c r="R26" i="11" s="1"/>
  <c r="S26" i="11" s="1"/>
  <c r="D27" i="11"/>
  <c r="D31" i="11"/>
  <c r="I15" i="11"/>
  <c r="I19" i="11"/>
  <c r="I23" i="11"/>
  <c r="R23" i="11" s="1"/>
  <c r="S23" i="11" s="1"/>
  <c r="I27" i="11"/>
  <c r="R27" i="11" s="1"/>
  <c r="S27" i="11" s="1"/>
  <c r="R18" i="11"/>
  <c r="S18" i="11" s="1"/>
  <c r="I14" i="11"/>
  <c r="I12" i="11"/>
  <c r="R12" i="11" s="1"/>
  <c r="I16" i="11"/>
  <c r="I20" i="11"/>
  <c r="R20" i="11" s="1"/>
  <c r="S20" i="11" s="1"/>
  <c r="I24" i="11"/>
  <c r="I28" i="11"/>
  <c r="R28" i="11" s="1"/>
  <c r="S28" i="11" s="1"/>
  <c r="R22" i="11"/>
  <c r="S22" i="11" s="1"/>
  <c r="I13" i="11"/>
  <c r="I17" i="11"/>
  <c r="R17" i="11" s="1"/>
  <c r="S17" i="11" s="1"/>
  <c r="I21" i="11"/>
  <c r="R21" i="11" s="1"/>
  <c r="S21" i="11" s="1"/>
  <c r="I25" i="11"/>
  <c r="R25" i="11" s="1"/>
  <c r="S25" i="11" s="1"/>
  <c r="R24" i="11"/>
  <c r="S24" i="11" s="1"/>
  <c r="R23" i="12"/>
  <c r="S23" i="12" s="1"/>
  <c r="R14" i="12"/>
  <c r="S14" i="12" s="1"/>
  <c r="R16" i="12"/>
  <c r="S16" i="12" s="1"/>
  <c r="X40" i="12"/>
  <c r="X32" i="16"/>
  <c r="R24" i="12"/>
  <c r="S24" i="12" s="1"/>
  <c r="R15" i="11"/>
  <c r="S15" i="11" s="1"/>
  <c r="R22" i="12"/>
  <c r="S22" i="12" s="1"/>
  <c r="R26" i="12"/>
  <c r="S26" i="12" s="1"/>
  <c r="R18" i="12"/>
  <c r="S18" i="12" s="1"/>
  <c r="R13" i="12"/>
  <c r="S13" i="12" s="1"/>
  <c r="R30" i="12"/>
  <c r="S30" i="12" s="1"/>
  <c r="R29" i="12"/>
  <c r="S29" i="12" s="1"/>
  <c r="R31" i="12"/>
  <c r="S31" i="12" s="1"/>
  <c r="R27" i="12"/>
  <c r="S27" i="12" s="1"/>
  <c r="R32" i="12"/>
  <c r="S32" i="12" s="1"/>
  <c r="R33" i="12"/>
  <c r="S33" i="12" s="1"/>
  <c r="R28" i="12"/>
  <c r="S28" i="12" s="1"/>
  <c r="R14" i="11"/>
  <c r="S14" i="11" s="1"/>
  <c r="R17" i="12"/>
  <c r="S17" i="12" s="1"/>
  <c r="R19" i="12"/>
  <c r="S19" i="12" s="1"/>
  <c r="R25" i="12"/>
  <c r="S25" i="12" s="1"/>
  <c r="B30" i="14"/>
  <c r="I25" i="13"/>
  <c r="R25" i="13" s="1"/>
  <c r="S25" i="13" s="1"/>
  <c r="D12" i="13"/>
  <c r="I26" i="13"/>
  <c r="R26" i="13" s="1"/>
  <c r="S26" i="13" s="1"/>
  <c r="I15" i="13"/>
  <c r="R15" i="13" s="1"/>
  <c r="I19" i="13"/>
  <c r="R19" i="13" s="1"/>
  <c r="S19" i="13" s="1"/>
  <c r="I23" i="13"/>
  <c r="R23" i="13" s="1"/>
  <c r="S23" i="13" s="1"/>
  <c r="I27" i="13"/>
  <c r="R27" i="13" s="1"/>
  <c r="S27" i="13" s="1"/>
  <c r="D28" i="14"/>
  <c r="I12" i="13"/>
  <c r="R12" i="13" s="1"/>
  <c r="S12" i="13" s="1"/>
  <c r="I16" i="13"/>
  <c r="R16" i="13" s="1"/>
  <c r="I20" i="13"/>
  <c r="R20" i="13" s="1"/>
  <c r="S20" i="13" s="1"/>
  <c r="I24" i="13"/>
  <c r="R24" i="13" s="1"/>
  <c r="X24" i="15"/>
  <c r="X32" i="15"/>
  <c r="X36" i="15"/>
  <c r="X40" i="15"/>
  <c r="X44" i="15"/>
  <c r="X38" i="16"/>
  <c r="I13" i="13"/>
  <c r="I17" i="13"/>
  <c r="R17" i="13" s="1"/>
  <c r="I21" i="13"/>
  <c r="R21" i="13" s="1"/>
  <c r="I14" i="13"/>
  <c r="R14" i="13" s="1"/>
  <c r="I18" i="13"/>
  <c r="R18" i="13" s="1"/>
  <c r="I22" i="13"/>
  <c r="R22" i="13" s="1"/>
  <c r="X43" i="16"/>
  <c r="X27" i="16"/>
  <c r="X43" i="12"/>
  <c r="X44" i="12"/>
  <c r="X35" i="12"/>
  <c r="X39" i="12"/>
  <c r="X39" i="11"/>
  <c r="X43" i="11"/>
  <c r="X30" i="14"/>
  <c r="X34" i="14"/>
  <c r="X38" i="14"/>
  <c r="X42" i="14"/>
  <c r="X35" i="11"/>
  <c r="X42" i="11"/>
  <c r="X31" i="15"/>
  <c r="X35" i="15"/>
  <c r="X39" i="15"/>
  <c r="X43" i="15"/>
  <c r="X14" i="14"/>
  <c r="X18" i="14"/>
  <c r="X22" i="14"/>
  <c r="X26" i="14"/>
  <c r="X25" i="15"/>
  <c r="X17" i="16"/>
  <c r="X37" i="16"/>
  <c r="X13" i="14"/>
  <c r="X20" i="16"/>
  <c r="X28" i="16"/>
  <c r="X44" i="16"/>
  <c r="X24" i="16"/>
  <c r="X40" i="16"/>
  <c r="X28" i="15"/>
  <c r="X36" i="16"/>
  <c r="X28" i="14"/>
  <c r="X27" i="15"/>
  <c r="X23" i="16"/>
  <c r="X39" i="16"/>
  <c r="X42" i="12"/>
  <c r="X12" i="14"/>
  <c r="X16" i="14"/>
  <c r="X20" i="14"/>
  <c r="X23" i="15"/>
  <c r="X35" i="16"/>
  <c r="X34" i="12"/>
  <c r="X38" i="12"/>
  <c r="X24" i="14"/>
  <c r="X32" i="14"/>
  <c r="X36" i="14"/>
  <c r="X40" i="14"/>
  <c r="X44" i="14"/>
  <c r="X19" i="16"/>
  <c r="X31" i="16"/>
  <c r="X41" i="11"/>
  <c r="X36" i="11"/>
  <c r="X44" i="11"/>
  <c r="X40" i="11"/>
  <c r="X15" i="14"/>
  <c r="X19" i="14"/>
  <c r="X23" i="14"/>
  <c r="X30" i="15"/>
  <c r="X18" i="16"/>
  <c r="X34" i="16"/>
  <c r="X26" i="15"/>
  <c r="X30" i="16"/>
  <c r="X27" i="14"/>
  <c r="X31" i="14"/>
  <c r="X35" i="14"/>
  <c r="X39" i="14"/>
  <c r="X43" i="14"/>
  <c r="X34" i="15"/>
  <c r="X38" i="15"/>
  <c r="X22" i="16"/>
  <c r="X26" i="16"/>
  <c r="X42" i="16"/>
  <c r="X33" i="16"/>
  <c r="X21" i="16"/>
  <c r="X29" i="16"/>
  <c r="X25" i="16"/>
  <c r="X41" i="16"/>
  <c r="B17" i="16"/>
  <c r="B12" i="16"/>
  <c r="X29" i="15"/>
  <c r="X33" i="15"/>
  <c r="X37" i="15"/>
  <c r="X41" i="15"/>
  <c r="X42" i="15"/>
  <c r="D21" i="15"/>
  <c r="X29" i="14"/>
  <c r="X17" i="14"/>
  <c r="X21" i="14"/>
  <c r="X25" i="14"/>
  <c r="X33" i="14"/>
  <c r="X37" i="14"/>
  <c r="X41" i="14"/>
  <c r="T31" i="14"/>
  <c r="D25" i="14"/>
  <c r="D29" i="14"/>
  <c r="X37" i="12"/>
  <c r="X41" i="12"/>
  <c r="S26" i="16"/>
  <c r="S31" i="16"/>
  <c r="T31" i="16"/>
  <c r="T12" i="16"/>
  <c r="S12" i="16"/>
  <c r="T14" i="16"/>
  <c r="S14" i="16"/>
  <c r="S19" i="16"/>
  <c r="T33" i="16"/>
  <c r="T36" i="16"/>
  <c r="S36" i="16"/>
  <c r="T37" i="16"/>
  <c r="S37" i="16"/>
  <c r="T40" i="16"/>
  <c r="B24" i="16"/>
  <c r="B25" i="16"/>
  <c r="B26" i="16"/>
  <c r="B27" i="16"/>
  <c r="B28" i="16"/>
  <c r="B29" i="16"/>
  <c r="B30" i="16"/>
  <c r="B31" i="16"/>
  <c r="B32" i="16"/>
  <c r="B33" i="16"/>
  <c r="B35" i="16"/>
  <c r="B37" i="16"/>
  <c r="B39" i="16"/>
  <c r="B41" i="16"/>
  <c r="B43" i="16"/>
  <c r="B34" i="16"/>
  <c r="B36" i="16"/>
  <c r="B38" i="16"/>
  <c r="B40" i="16"/>
  <c r="B42" i="16"/>
  <c r="B44" i="16"/>
  <c r="S20" i="15"/>
  <c r="D32" i="15"/>
  <c r="B32" i="15"/>
  <c r="D33" i="15"/>
  <c r="B33" i="15"/>
  <c r="D34" i="15"/>
  <c r="B34" i="15"/>
  <c r="D35" i="15"/>
  <c r="B35" i="15"/>
  <c r="D36" i="15"/>
  <c r="B36" i="15"/>
  <c r="D37" i="15"/>
  <c r="B37" i="15"/>
  <c r="D38" i="15"/>
  <c r="B38" i="15"/>
  <c r="D39" i="15"/>
  <c r="B39" i="15"/>
  <c r="D40" i="15"/>
  <c r="B40" i="15"/>
  <c r="D41" i="15"/>
  <c r="B41" i="15"/>
  <c r="D42" i="15"/>
  <c r="B42" i="15"/>
  <c r="D43" i="15"/>
  <c r="B43" i="15"/>
  <c r="D44" i="15"/>
  <c r="B44" i="15"/>
  <c r="T28" i="15"/>
  <c r="S32" i="15"/>
  <c r="T33" i="15"/>
  <c r="T40" i="15"/>
  <c r="T44" i="15"/>
  <c r="D32" i="14"/>
  <c r="B32" i="14"/>
  <c r="D34" i="14"/>
  <c r="B34" i="14"/>
  <c r="D38" i="14"/>
  <c r="B38" i="14"/>
  <c r="D39" i="14"/>
  <c r="B39" i="14"/>
  <c r="D42" i="14"/>
  <c r="B42" i="14"/>
  <c r="D44" i="14"/>
  <c r="B44" i="14"/>
  <c r="B12" i="14"/>
  <c r="B14" i="14"/>
  <c r="B15" i="14"/>
  <c r="B16" i="14"/>
  <c r="B17" i="14"/>
  <c r="B18" i="14"/>
  <c r="B19" i="14"/>
  <c r="B20" i="14"/>
  <c r="B21" i="14"/>
  <c r="B22" i="14"/>
  <c r="B23" i="14"/>
  <c r="D36" i="14"/>
  <c r="B36" i="14"/>
  <c r="D40" i="14"/>
  <c r="B40" i="14"/>
  <c r="D41" i="14"/>
  <c r="B41" i="14"/>
  <c r="D43" i="14"/>
  <c r="B43" i="14"/>
  <c r="B13" i="14"/>
  <c r="D31" i="14"/>
  <c r="B31" i="14"/>
  <c r="D33" i="14"/>
  <c r="B33" i="14"/>
  <c r="D35" i="14"/>
  <c r="B35" i="14"/>
  <c r="D37" i="14"/>
  <c r="B37" i="14"/>
  <c r="S43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T39" i="12"/>
  <c r="T4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X38" i="11"/>
  <c r="X37" i="11"/>
  <c r="X34" i="11"/>
  <c r="R16" i="11"/>
  <c r="R19" i="11"/>
  <c r="D21" i="11"/>
  <c r="D25" i="11"/>
  <c r="D29" i="11"/>
  <c r="D33" i="11"/>
  <c r="B12" i="11"/>
  <c r="B13" i="11"/>
  <c r="B14" i="11"/>
  <c r="B15" i="11"/>
  <c r="B16" i="11"/>
  <c r="B17" i="11"/>
  <c r="B18" i="11"/>
  <c r="B19" i="11"/>
  <c r="B20" i="11"/>
  <c r="R13" i="11"/>
  <c r="R29" i="11"/>
  <c r="B34" i="11"/>
  <c r="B35" i="11"/>
  <c r="B36" i="11"/>
  <c r="B37" i="11"/>
  <c r="B38" i="11"/>
  <c r="B39" i="11"/>
  <c r="B40" i="11"/>
  <c r="B41" i="11"/>
  <c r="B42" i="11"/>
  <c r="I29" i="10"/>
  <c r="V44" i="10"/>
  <c r="V43" i="10"/>
  <c r="V42" i="10"/>
  <c r="V41" i="10"/>
  <c r="V40" i="10"/>
  <c r="V39" i="10"/>
  <c r="V38" i="10"/>
  <c r="V37" i="10"/>
  <c r="V36" i="10"/>
  <c r="V35" i="10"/>
  <c r="V34" i="10"/>
  <c r="U44" i="10"/>
  <c r="U43" i="10"/>
  <c r="U42" i="10"/>
  <c r="U41" i="10"/>
  <c r="U40" i="10"/>
  <c r="U39" i="10"/>
  <c r="U38" i="10"/>
  <c r="U37" i="10"/>
  <c r="U36" i="10"/>
  <c r="U35" i="10"/>
  <c r="U34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A44" i="10"/>
  <c r="B44" i="10" s="1"/>
  <c r="A43" i="10"/>
  <c r="B43" i="10" s="1"/>
  <c r="A42" i="10"/>
  <c r="B42" i="10" s="1"/>
  <c r="A41" i="10"/>
  <c r="B41" i="10" s="1"/>
  <c r="A40" i="10"/>
  <c r="B40" i="10" s="1"/>
  <c r="A39" i="10"/>
  <c r="B39" i="10" s="1"/>
  <c r="A38" i="10"/>
  <c r="D38" i="10" s="1"/>
  <c r="A37" i="10"/>
  <c r="B37" i="10" s="1"/>
  <c r="A36" i="10"/>
  <c r="B36" i="10" s="1"/>
  <c r="A35" i="10"/>
  <c r="D35" i="10" s="1"/>
  <c r="A34" i="10"/>
  <c r="B34" i="10" s="1"/>
  <c r="A33" i="10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27" i="10"/>
  <c r="D27" i="10" s="1"/>
  <c r="A26" i="10"/>
  <c r="B26" i="10" s="1"/>
  <c r="A25" i="10"/>
  <c r="B25" i="10" s="1"/>
  <c r="A24" i="10"/>
  <c r="D24" i="10" s="1"/>
  <c r="A23" i="10"/>
  <c r="D23" i="10" s="1"/>
  <c r="A22" i="10"/>
  <c r="B22" i="10" s="1"/>
  <c r="A21" i="10"/>
  <c r="B21" i="10" s="1"/>
  <c r="A20" i="10"/>
  <c r="B20" i="10" s="1"/>
  <c r="A19" i="10"/>
  <c r="D19" i="10" s="1"/>
  <c r="A18" i="10"/>
  <c r="B18" i="10" s="1"/>
  <c r="A17" i="10"/>
  <c r="D17" i="10" s="1"/>
  <c r="A16" i="10"/>
  <c r="D16" i="10" s="1"/>
  <c r="A15" i="10"/>
  <c r="D15" i="10" s="1"/>
  <c r="A14" i="10"/>
  <c r="B14" i="10" s="1"/>
  <c r="A13" i="10"/>
  <c r="D13" i="10" s="1"/>
  <c r="A12" i="10"/>
  <c r="B12" i="10" s="1"/>
  <c r="Q44" i="10"/>
  <c r="P44" i="10"/>
  <c r="W44" i="10" s="1"/>
  <c r="X44" i="10" s="1"/>
  <c r="G44" i="10"/>
  <c r="N44" i="10" s="1"/>
  <c r="Q43" i="10"/>
  <c r="P43" i="10"/>
  <c r="W43" i="10" s="1"/>
  <c r="X43" i="10" s="1"/>
  <c r="G43" i="10"/>
  <c r="N43" i="10" s="1"/>
  <c r="Q42" i="10"/>
  <c r="P42" i="10"/>
  <c r="W42" i="10" s="1"/>
  <c r="X42" i="10" s="1"/>
  <c r="G42" i="10"/>
  <c r="N42" i="10" s="1"/>
  <c r="Q41" i="10"/>
  <c r="P41" i="10"/>
  <c r="W41" i="10" s="1"/>
  <c r="X41" i="10" s="1"/>
  <c r="G41" i="10"/>
  <c r="N41" i="10" s="1"/>
  <c r="Q40" i="10"/>
  <c r="P40" i="10"/>
  <c r="W40" i="10" s="1"/>
  <c r="X40" i="10" s="1"/>
  <c r="G40" i="10"/>
  <c r="N40" i="10" s="1"/>
  <c r="Q39" i="10"/>
  <c r="P39" i="10"/>
  <c r="W39" i="10" s="1"/>
  <c r="X39" i="10" s="1"/>
  <c r="G39" i="10"/>
  <c r="N39" i="10" s="1"/>
  <c r="Q38" i="10"/>
  <c r="P38" i="10"/>
  <c r="W38" i="10" s="1"/>
  <c r="X38" i="10" s="1"/>
  <c r="G38" i="10"/>
  <c r="N38" i="10" s="1"/>
  <c r="Q37" i="10"/>
  <c r="P37" i="10"/>
  <c r="W37" i="10" s="1"/>
  <c r="X37" i="10" s="1"/>
  <c r="G37" i="10"/>
  <c r="N37" i="10" s="1"/>
  <c r="Q36" i="10"/>
  <c r="P36" i="10"/>
  <c r="W36" i="10" s="1"/>
  <c r="X36" i="10" s="1"/>
  <c r="G36" i="10"/>
  <c r="N36" i="10" s="1"/>
  <c r="Q35" i="10"/>
  <c r="P35" i="10"/>
  <c r="W35" i="10" s="1"/>
  <c r="X35" i="10" s="1"/>
  <c r="G35" i="10"/>
  <c r="N35" i="10" s="1"/>
  <c r="Q34" i="10"/>
  <c r="P34" i="10"/>
  <c r="W34" i="10" s="1"/>
  <c r="X34" i="10" s="1"/>
  <c r="G34" i="10"/>
  <c r="N34" i="10" s="1"/>
  <c r="Q33" i="10"/>
  <c r="P33" i="10"/>
  <c r="G33" i="10"/>
  <c r="N33" i="10" s="1"/>
  <c r="Q32" i="10"/>
  <c r="P32" i="10"/>
  <c r="G32" i="10"/>
  <c r="N32" i="10" s="1"/>
  <c r="Q31" i="10"/>
  <c r="P31" i="10"/>
  <c r="G31" i="10"/>
  <c r="Q30" i="10"/>
  <c r="P30" i="10"/>
  <c r="G30" i="10"/>
  <c r="Q29" i="10"/>
  <c r="P29" i="10"/>
  <c r="G29" i="10"/>
  <c r="Q28" i="10"/>
  <c r="P28" i="10"/>
  <c r="G28" i="10"/>
  <c r="Q27" i="10"/>
  <c r="P27" i="10"/>
  <c r="G27" i="10"/>
  <c r="Q26" i="10"/>
  <c r="P26" i="10"/>
  <c r="G26" i="10"/>
  <c r="Q25" i="10"/>
  <c r="P25" i="10"/>
  <c r="G25" i="10"/>
  <c r="Q24" i="10"/>
  <c r="P24" i="10"/>
  <c r="G24" i="10"/>
  <c r="Q23" i="10"/>
  <c r="P23" i="10"/>
  <c r="G23" i="10"/>
  <c r="Q22" i="10"/>
  <c r="P22" i="10"/>
  <c r="G22" i="10"/>
  <c r="Q21" i="10"/>
  <c r="P21" i="10"/>
  <c r="G21" i="10"/>
  <c r="Q20" i="10"/>
  <c r="P20" i="10"/>
  <c r="G20" i="10"/>
  <c r="D20" i="10"/>
  <c r="Q19" i="10"/>
  <c r="P19" i="10"/>
  <c r="G19" i="10"/>
  <c r="Q18" i="10"/>
  <c r="P18" i="10"/>
  <c r="G18" i="10"/>
  <c r="Q17" i="10"/>
  <c r="P17" i="10"/>
  <c r="G17" i="10"/>
  <c r="Q16" i="10"/>
  <c r="P16" i="10"/>
  <c r="G16" i="10"/>
  <c r="Q15" i="10"/>
  <c r="P15" i="10"/>
  <c r="G15" i="10"/>
  <c r="Q14" i="10"/>
  <c r="P14" i="10"/>
  <c r="G14" i="10"/>
  <c r="Q13" i="10"/>
  <c r="P13" i="10"/>
  <c r="G13" i="10"/>
  <c r="Q12" i="10"/>
  <c r="P12" i="10"/>
  <c r="G12" i="10"/>
  <c r="L6" i="10"/>
  <c r="E6" i="10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G44" i="9"/>
  <c r="N44" i="9" s="1"/>
  <c r="G43" i="9"/>
  <c r="N43" i="9" s="1"/>
  <c r="G42" i="9"/>
  <c r="N42" i="9" s="1"/>
  <c r="G41" i="9"/>
  <c r="N41" i="9" s="1"/>
  <c r="G40" i="9"/>
  <c r="N40" i="9" s="1"/>
  <c r="G39" i="9"/>
  <c r="N39" i="9" s="1"/>
  <c r="G38" i="9"/>
  <c r="N38" i="9" s="1"/>
  <c r="G37" i="9"/>
  <c r="N37" i="9" s="1"/>
  <c r="G36" i="9"/>
  <c r="N36" i="9" s="1"/>
  <c r="G35" i="9"/>
  <c r="N35" i="9" s="1"/>
  <c r="G34" i="9"/>
  <c r="N34" i="9" s="1"/>
  <c r="G33" i="9"/>
  <c r="N33" i="9" s="1"/>
  <c r="G32" i="9"/>
  <c r="N32" i="9" s="1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I29" i="9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K25" i="8" s="1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G44" i="8"/>
  <c r="N44" i="8" s="1"/>
  <c r="G43" i="8"/>
  <c r="N43" i="8" s="1"/>
  <c r="G42" i="8"/>
  <c r="N42" i="8" s="1"/>
  <c r="G41" i="8"/>
  <c r="N41" i="8" s="1"/>
  <c r="G40" i="8"/>
  <c r="N40" i="8" s="1"/>
  <c r="G39" i="8"/>
  <c r="N39" i="8" s="1"/>
  <c r="G38" i="8"/>
  <c r="N38" i="8" s="1"/>
  <c r="G37" i="8"/>
  <c r="N37" i="8" s="1"/>
  <c r="G36" i="8"/>
  <c r="N36" i="8" s="1"/>
  <c r="G35" i="8"/>
  <c r="N35" i="8" s="1"/>
  <c r="G34" i="8"/>
  <c r="N34" i="8" s="1"/>
  <c r="G33" i="8"/>
  <c r="N33" i="8" s="1"/>
  <c r="G32" i="8"/>
  <c r="N32" i="8" s="1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N19" i="8" s="1"/>
  <c r="G18" i="8"/>
  <c r="G17" i="8"/>
  <c r="N17" i="8" s="1"/>
  <c r="G16" i="8"/>
  <c r="G15" i="8"/>
  <c r="G14" i="8"/>
  <c r="N14" i="8" s="1"/>
  <c r="G13" i="8"/>
  <c r="G12" i="8"/>
  <c r="N12" i="8" s="1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G38" i="7"/>
  <c r="N38" i="7" s="1"/>
  <c r="G37" i="7"/>
  <c r="N37" i="7" s="1"/>
  <c r="G36" i="7"/>
  <c r="N36" i="7" s="1"/>
  <c r="G35" i="7"/>
  <c r="N35" i="7" s="1"/>
  <c r="G34" i="7"/>
  <c r="N34" i="7" s="1"/>
  <c r="G33" i="7"/>
  <c r="N33" i="7" s="1"/>
  <c r="G32" i="7"/>
  <c r="N32" i="7" s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G43" i="6"/>
  <c r="N43" i="6" s="1"/>
  <c r="G42" i="6"/>
  <c r="N42" i="6" s="1"/>
  <c r="G41" i="6"/>
  <c r="N41" i="6" s="1"/>
  <c r="G40" i="6"/>
  <c r="N40" i="6" s="1"/>
  <c r="G39" i="6"/>
  <c r="N39" i="6" s="1"/>
  <c r="G38" i="6"/>
  <c r="N38" i="6" s="1"/>
  <c r="G37" i="6"/>
  <c r="N37" i="6" s="1"/>
  <c r="G36" i="6"/>
  <c r="N36" i="6" s="1"/>
  <c r="G35" i="6"/>
  <c r="N35" i="6" s="1"/>
  <c r="G34" i="6"/>
  <c r="N34" i="6" s="1"/>
  <c r="G33" i="6"/>
  <c r="N33" i="6" s="1"/>
  <c r="G32" i="6"/>
  <c r="N32" i="6" s="1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44" i="6"/>
  <c r="N44" i="6" s="1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I19" i="6" s="1"/>
  <c r="A12" i="6"/>
  <c r="I26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G43" i="5"/>
  <c r="N43" i="5" s="1"/>
  <c r="G42" i="5"/>
  <c r="N42" i="5" s="1"/>
  <c r="G41" i="5"/>
  <c r="N41" i="5" s="1"/>
  <c r="G40" i="5"/>
  <c r="N40" i="5" s="1"/>
  <c r="G39" i="5"/>
  <c r="N39" i="5" s="1"/>
  <c r="G38" i="5"/>
  <c r="N38" i="5" s="1"/>
  <c r="G37" i="5"/>
  <c r="N37" i="5" s="1"/>
  <c r="G36" i="5"/>
  <c r="N36" i="5" s="1"/>
  <c r="G35" i="5"/>
  <c r="N35" i="5" s="1"/>
  <c r="G34" i="5"/>
  <c r="N34" i="5" s="1"/>
  <c r="G33" i="5"/>
  <c r="N33" i="5" s="1"/>
  <c r="G32" i="5"/>
  <c r="N32" i="5" s="1"/>
  <c r="G31" i="5"/>
  <c r="N31" i="5" s="1"/>
  <c r="G30" i="5"/>
  <c r="G29" i="5"/>
  <c r="N29" i="5" s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44" i="5"/>
  <c r="N44" i="5" s="1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I29" i="5"/>
  <c r="I43" i="4"/>
  <c r="I42" i="4"/>
  <c r="I41" i="4"/>
  <c r="I40" i="4"/>
  <c r="I39" i="4"/>
  <c r="I38" i="4"/>
  <c r="I37" i="4"/>
  <c r="I36" i="4"/>
  <c r="I35" i="4"/>
  <c r="I34" i="4"/>
  <c r="I33" i="4"/>
  <c r="I32" i="4"/>
  <c r="G44" i="4"/>
  <c r="N44" i="4" s="1"/>
  <c r="G43" i="4"/>
  <c r="N43" i="4" s="1"/>
  <c r="G42" i="4"/>
  <c r="N42" i="4" s="1"/>
  <c r="G41" i="4"/>
  <c r="N41" i="4" s="1"/>
  <c r="G40" i="4"/>
  <c r="N40" i="4" s="1"/>
  <c r="G39" i="4"/>
  <c r="N39" i="4" s="1"/>
  <c r="G38" i="4"/>
  <c r="N38" i="4" s="1"/>
  <c r="G37" i="4"/>
  <c r="N37" i="4" s="1"/>
  <c r="G36" i="4"/>
  <c r="N36" i="4" s="1"/>
  <c r="G35" i="4"/>
  <c r="N35" i="4" s="1"/>
  <c r="G34" i="4"/>
  <c r="N34" i="4" s="1"/>
  <c r="G33" i="4"/>
  <c r="N33" i="4" s="1"/>
  <c r="G32" i="4"/>
  <c r="N32" i="4" s="1"/>
  <c r="G31" i="4"/>
  <c r="G30" i="4"/>
  <c r="G29" i="4"/>
  <c r="N29" i="4" s="1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I29" i="4" s="1"/>
  <c r="A13" i="4"/>
  <c r="A12" i="4"/>
  <c r="I31" i="4" s="1"/>
  <c r="B27" i="10" l="1"/>
  <c r="D44" i="10"/>
  <c r="B35" i="10"/>
  <c r="D25" i="10"/>
  <c r="D18" i="10"/>
  <c r="D43" i="10"/>
  <c r="B19" i="10"/>
  <c r="D26" i="10"/>
  <c r="D34" i="10"/>
  <c r="D22" i="10"/>
  <c r="D40" i="10"/>
  <c r="B38" i="10"/>
  <c r="T41" i="11"/>
  <c r="B23" i="10"/>
  <c r="D30" i="10"/>
  <c r="D29" i="10"/>
  <c r="B24" i="10"/>
  <c r="D14" i="10"/>
  <c r="N25" i="8"/>
  <c r="N24" i="8"/>
  <c r="N23" i="8"/>
  <c r="N22" i="8"/>
  <c r="R22" i="8" s="1"/>
  <c r="N21" i="8"/>
  <c r="N20" i="8"/>
  <c r="N18" i="8"/>
  <c r="R18" i="8" s="1"/>
  <c r="N16" i="8"/>
  <c r="N15" i="8"/>
  <c r="N13" i="8"/>
  <c r="K31" i="8"/>
  <c r="N31" i="8" s="1"/>
  <c r="K30" i="8"/>
  <c r="N30" i="8" s="1"/>
  <c r="K28" i="8"/>
  <c r="N28" i="8" s="1"/>
  <c r="K27" i="8"/>
  <c r="N27" i="8" s="1"/>
  <c r="K29" i="8"/>
  <c r="N29" i="8" s="1"/>
  <c r="K26" i="8"/>
  <c r="N26" i="8" s="1"/>
  <c r="N19" i="6"/>
  <c r="N30" i="5"/>
  <c r="N31" i="4"/>
  <c r="S36" i="15"/>
  <c r="T12" i="15"/>
  <c r="T34" i="14"/>
  <c r="S13" i="15"/>
  <c r="S17" i="16"/>
  <c r="S23" i="16"/>
  <c r="D31" i="10"/>
  <c r="D39" i="10"/>
  <c r="T22" i="16"/>
  <c r="T37" i="15"/>
  <c r="B15" i="10"/>
  <c r="D42" i="10"/>
  <c r="T34" i="13"/>
  <c r="S14" i="15"/>
  <c r="S16" i="16"/>
  <c r="T43" i="11"/>
  <c r="T42" i="12"/>
  <c r="S35" i="13"/>
  <c r="T36" i="14"/>
  <c r="S20" i="14"/>
  <c r="T38" i="15"/>
  <c r="S28" i="14"/>
  <c r="T29" i="15"/>
  <c r="T16" i="15"/>
  <c r="S29" i="16"/>
  <c r="T42" i="11"/>
  <c r="T37" i="12"/>
  <c r="T40" i="14"/>
  <c r="T20" i="16"/>
  <c r="T27" i="16"/>
  <c r="T36" i="11"/>
  <c r="T34" i="12"/>
  <c r="S39" i="13"/>
  <c r="T26" i="15"/>
  <c r="S42" i="16"/>
  <c r="T34" i="11"/>
  <c r="T40" i="12"/>
  <c r="S44" i="12"/>
  <c r="S38" i="13"/>
  <c r="T26" i="14"/>
  <c r="T27" i="14"/>
  <c r="S15" i="15"/>
  <c r="S38" i="11"/>
  <c r="S43" i="14"/>
  <c r="T39" i="14"/>
  <c r="T19" i="14"/>
  <c r="T41" i="15"/>
  <c r="T24" i="15"/>
  <c r="S21" i="15"/>
  <c r="S22" i="15"/>
  <c r="S41" i="16"/>
  <c r="T38" i="16"/>
  <c r="T25" i="16"/>
  <c r="S28" i="16"/>
  <c r="S13" i="16"/>
  <c r="S18" i="16"/>
  <c r="S25" i="14"/>
  <c r="T35" i="11"/>
  <c r="T41" i="12"/>
  <c r="T36" i="12"/>
  <c r="T44" i="16"/>
  <c r="T24" i="16"/>
  <c r="S15" i="16"/>
  <c r="T35" i="14"/>
  <c r="T21" i="16"/>
  <c r="T34" i="16"/>
  <c r="S40" i="13"/>
  <c r="S44" i="14"/>
  <c r="T41" i="14"/>
  <c r="S12" i="14"/>
  <c r="S16" i="14"/>
  <c r="S42" i="15"/>
  <c r="S34" i="15"/>
  <c r="S17" i="15"/>
  <c r="S23" i="15"/>
  <c r="S43" i="16"/>
  <c r="T30" i="16"/>
  <c r="T40" i="11"/>
  <c r="T32" i="14"/>
  <c r="T25" i="15"/>
  <c r="R42" i="10"/>
  <c r="T42" i="10" s="1"/>
  <c r="T44" i="11"/>
  <c r="T37" i="11"/>
  <c r="T36" i="13"/>
  <c r="S22" i="14"/>
  <c r="T17" i="14"/>
  <c r="T38" i="12"/>
  <c r="S42" i="13"/>
  <c r="S41" i="13"/>
  <c r="S37" i="13"/>
  <c r="S42" i="14"/>
  <c r="S38" i="14"/>
  <c r="S23" i="14"/>
  <c r="S18" i="14"/>
  <c r="T29" i="14"/>
  <c r="S14" i="14"/>
  <c r="T24" i="14"/>
  <c r="S21" i="14"/>
  <c r="S13" i="14"/>
  <c r="S43" i="15"/>
  <c r="S39" i="15"/>
  <c r="S35" i="15"/>
  <c r="S31" i="15"/>
  <c r="S18" i="15"/>
  <c r="S39" i="16"/>
  <c r="S35" i="16"/>
  <c r="T32" i="16"/>
  <c r="T33" i="14"/>
  <c r="T30" i="14"/>
  <c r="T27" i="15"/>
  <c r="S19" i="15"/>
  <c r="T30" i="15"/>
  <c r="T37" i="14"/>
  <c r="R40" i="10"/>
  <c r="S40" i="10" s="1"/>
  <c r="R41" i="10"/>
  <c r="S41" i="10" s="1"/>
  <c r="R43" i="10"/>
  <c r="T43" i="10" s="1"/>
  <c r="R44" i="10"/>
  <c r="T44" i="10" s="1"/>
  <c r="R35" i="10"/>
  <c r="S35" i="10" s="1"/>
  <c r="R36" i="10"/>
  <c r="T36" i="10" s="1"/>
  <c r="R37" i="10"/>
  <c r="T37" i="10" s="1"/>
  <c r="R39" i="10"/>
  <c r="T39" i="10" s="1"/>
  <c r="S44" i="13"/>
  <c r="S15" i="14"/>
  <c r="T35" i="12"/>
  <c r="R34" i="10"/>
  <c r="T34" i="10" s="1"/>
  <c r="R38" i="10"/>
  <c r="T38" i="10" s="1"/>
  <c r="T39" i="11"/>
  <c r="R32" i="11"/>
  <c r="S32" i="11" s="1"/>
  <c r="R33" i="11"/>
  <c r="S33" i="11" s="1"/>
  <c r="R31" i="11"/>
  <c r="T31" i="11" s="1"/>
  <c r="R30" i="11"/>
  <c r="S30" i="11" s="1"/>
  <c r="I15" i="10"/>
  <c r="N15" i="10" s="1"/>
  <c r="R15" i="10" s="1"/>
  <c r="S15" i="10" s="1"/>
  <c r="I27" i="10"/>
  <c r="I16" i="10"/>
  <c r="I24" i="10"/>
  <c r="B16" i="10"/>
  <c r="D21" i="10"/>
  <c r="D28" i="10"/>
  <c r="D32" i="10"/>
  <c r="D36" i="10"/>
  <c r="I13" i="10"/>
  <c r="N13" i="10" s="1"/>
  <c r="R13" i="10" s="1"/>
  <c r="S13" i="10" s="1"/>
  <c r="I17" i="10"/>
  <c r="N17" i="10" s="1"/>
  <c r="R17" i="10" s="1"/>
  <c r="S17" i="10" s="1"/>
  <c r="I21" i="10"/>
  <c r="I25" i="10"/>
  <c r="I19" i="10"/>
  <c r="N19" i="10" s="1"/>
  <c r="R19" i="10" s="1"/>
  <c r="S19" i="10" s="1"/>
  <c r="I23" i="10"/>
  <c r="I12" i="10"/>
  <c r="I20" i="10"/>
  <c r="N20" i="10" s="1"/>
  <c r="R20" i="10" s="1"/>
  <c r="S20" i="10" s="1"/>
  <c r="I28" i="10"/>
  <c r="B17" i="10"/>
  <c r="I14" i="10"/>
  <c r="I18" i="10"/>
  <c r="I22" i="10"/>
  <c r="I26" i="10"/>
  <c r="I14" i="9"/>
  <c r="N14" i="9" s="1"/>
  <c r="I30" i="9"/>
  <c r="I15" i="9"/>
  <c r="N15" i="9" s="1"/>
  <c r="I19" i="9"/>
  <c r="N19" i="9" s="1"/>
  <c r="I23" i="9"/>
  <c r="N23" i="9" s="1"/>
  <c r="I27" i="9"/>
  <c r="I18" i="9"/>
  <c r="N18" i="9" s="1"/>
  <c r="I26" i="9"/>
  <c r="I12" i="9"/>
  <c r="N12" i="9" s="1"/>
  <c r="I16" i="9"/>
  <c r="N16" i="9" s="1"/>
  <c r="R16" i="9" s="1"/>
  <c r="S16" i="9" s="1"/>
  <c r="I20" i="9"/>
  <c r="N20" i="9" s="1"/>
  <c r="I24" i="9"/>
  <c r="I28" i="9"/>
  <c r="I22" i="9"/>
  <c r="N22" i="9" s="1"/>
  <c r="I13" i="9"/>
  <c r="N13" i="9" s="1"/>
  <c r="I17" i="9"/>
  <c r="N17" i="9" s="1"/>
  <c r="I21" i="9"/>
  <c r="I25" i="9"/>
  <c r="I25" i="7"/>
  <c r="I27" i="6"/>
  <c r="I12" i="6"/>
  <c r="I16" i="6"/>
  <c r="N16" i="6" s="1"/>
  <c r="I20" i="6"/>
  <c r="N20" i="6" s="1"/>
  <c r="I24" i="6"/>
  <c r="N24" i="6" s="1"/>
  <c r="I28" i="6"/>
  <c r="I15" i="6"/>
  <c r="N15" i="6" s="1"/>
  <c r="I23" i="6"/>
  <c r="N23" i="6" s="1"/>
  <c r="I13" i="6"/>
  <c r="N13" i="6" s="1"/>
  <c r="I17" i="6"/>
  <c r="N17" i="6" s="1"/>
  <c r="I21" i="6"/>
  <c r="N21" i="6" s="1"/>
  <c r="I25" i="6"/>
  <c r="N25" i="6" s="1"/>
  <c r="I14" i="6"/>
  <c r="N14" i="6" s="1"/>
  <c r="I18" i="6"/>
  <c r="N18" i="6" s="1"/>
  <c r="I22" i="6"/>
  <c r="N22" i="6" s="1"/>
  <c r="I18" i="5"/>
  <c r="N18" i="5" s="1"/>
  <c r="I15" i="5"/>
  <c r="N15" i="5" s="1"/>
  <c r="I19" i="5"/>
  <c r="N19" i="5" s="1"/>
  <c r="I23" i="5"/>
  <c r="N23" i="5" s="1"/>
  <c r="I27" i="5"/>
  <c r="I14" i="5"/>
  <c r="N14" i="5" s="1"/>
  <c r="I26" i="5"/>
  <c r="I12" i="5"/>
  <c r="I16" i="5"/>
  <c r="N16" i="5" s="1"/>
  <c r="I20" i="5"/>
  <c r="N20" i="5" s="1"/>
  <c r="I24" i="5"/>
  <c r="N24" i="5" s="1"/>
  <c r="I28" i="5"/>
  <c r="K27" i="5" s="1"/>
  <c r="I22" i="5"/>
  <c r="N22" i="5" s="1"/>
  <c r="I13" i="5"/>
  <c r="N13" i="5" s="1"/>
  <c r="I17" i="5"/>
  <c r="N17" i="5" s="1"/>
  <c r="I21" i="5"/>
  <c r="N21" i="5" s="1"/>
  <c r="I25" i="5"/>
  <c r="N25" i="5" s="1"/>
  <c r="I12" i="4"/>
  <c r="I28" i="4"/>
  <c r="I24" i="4"/>
  <c r="N24" i="4" s="1"/>
  <c r="I14" i="4"/>
  <c r="N14" i="4" s="1"/>
  <c r="I18" i="4"/>
  <c r="N18" i="4" s="1"/>
  <c r="I22" i="4"/>
  <c r="N22" i="4" s="1"/>
  <c r="I26" i="4"/>
  <c r="N26" i="4" s="1"/>
  <c r="I30" i="4"/>
  <c r="N30" i="4" s="1"/>
  <c r="I16" i="4"/>
  <c r="N16" i="4" s="1"/>
  <c r="I20" i="4"/>
  <c r="N20" i="4" s="1"/>
  <c r="I13" i="4"/>
  <c r="N13" i="4" s="1"/>
  <c r="I17" i="4"/>
  <c r="N17" i="4" s="1"/>
  <c r="I21" i="4"/>
  <c r="N21" i="4" s="1"/>
  <c r="I25" i="4"/>
  <c r="N25" i="4" s="1"/>
  <c r="I15" i="4"/>
  <c r="N15" i="4" s="1"/>
  <c r="I19" i="4"/>
  <c r="N19" i="4" s="1"/>
  <c r="I23" i="4"/>
  <c r="N23" i="4" s="1"/>
  <c r="I27" i="4"/>
  <c r="N27" i="4" s="1"/>
  <c r="T25" i="12"/>
  <c r="T30" i="12"/>
  <c r="T33" i="12"/>
  <c r="T21" i="12"/>
  <c r="T29" i="12"/>
  <c r="T24" i="12"/>
  <c r="T16" i="12"/>
  <c r="T28" i="12"/>
  <c r="T18" i="12"/>
  <c r="T20" i="12"/>
  <c r="T32" i="12"/>
  <c r="T26" i="12"/>
  <c r="T13" i="12"/>
  <c r="T19" i="12"/>
  <c r="T31" i="12"/>
  <c r="T27" i="12"/>
  <c r="T17" i="12"/>
  <c r="T22" i="12"/>
  <c r="T14" i="12"/>
  <c r="T23" i="12"/>
  <c r="T15" i="12"/>
  <c r="T12" i="12"/>
  <c r="S21" i="13"/>
  <c r="S15" i="13"/>
  <c r="S17" i="13"/>
  <c r="S24" i="13"/>
  <c r="S18" i="13"/>
  <c r="S14" i="13"/>
  <c r="S22" i="13"/>
  <c r="S16" i="13"/>
  <c r="R33" i="13"/>
  <c r="R29" i="13"/>
  <c r="R28" i="13"/>
  <c r="R32" i="13"/>
  <c r="R31" i="13"/>
  <c r="R30" i="13"/>
  <c r="R13" i="13"/>
  <c r="I22" i="7"/>
  <c r="N22" i="7" s="1"/>
  <c r="I15" i="7"/>
  <c r="N15" i="7" s="1"/>
  <c r="I19" i="7"/>
  <c r="N19" i="7" s="1"/>
  <c r="I23" i="7"/>
  <c r="N23" i="7" s="1"/>
  <c r="I27" i="7"/>
  <c r="I14" i="7"/>
  <c r="N14" i="7" s="1"/>
  <c r="I26" i="7"/>
  <c r="I12" i="7"/>
  <c r="I16" i="7"/>
  <c r="N16" i="7" s="1"/>
  <c r="I20" i="7"/>
  <c r="N20" i="7" s="1"/>
  <c r="I24" i="7"/>
  <c r="N24" i="7" s="1"/>
  <c r="I28" i="7"/>
  <c r="I18" i="7"/>
  <c r="N18" i="7" s="1"/>
  <c r="I13" i="7"/>
  <c r="N13" i="7" s="1"/>
  <c r="I17" i="7"/>
  <c r="N17" i="7" s="1"/>
  <c r="I21" i="7"/>
  <c r="N21" i="7" s="1"/>
  <c r="T24" i="11"/>
  <c r="S19" i="11"/>
  <c r="S16" i="11"/>
  <c r="T23" i="11"/>
  <c r="S12" i="11"/>
  <c r="T28" i="11"/>
  <c r="T16" i="11"/>
  <c r="S29" i="11"/>
  <c r="T29" i="11"/>
  <c r="T21" i="11"/>
  <c r="T15" i="11"/>
  <c r="T20" i="11"/>
  <c r="T27" i="11"/>
  <c r="S13" i="11"/>
  <c r="T13" i="11"/>
  <c r="T17" i="11"/>
  <c r="T18" i="11"/>
  <c r="T14" i="11"/>
  <c r="T25" i="11"/>
  <c r="T19" i="11"/>
  <c r="T22" i="11"/>
  <c r="T26" i="11"/>
  <c r="T12" i="11"/>
  <c r="D37" i="10"/>
  <c r="D33" i="10"/>
  <c r="D41" i="10"/>
  <c r="B13" i="10"/>
  <c r="D12" i="10"/>
  <c r="Q37" i="3"/>
  <c r="Q37" i="4"/>
  <c r="Q37" i="5"/>
  <c r="Q37" i="6"/>
  <c r="Q37" i="7"/>
  <c r="Q37" i="8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W42" i="9"/>
  <c r="X42" i="9" s="1"/>
  <c r="W41" i="9"/>
  <c r="X41" i="9" s="1"/>
  <c r="W35" i="9"/>
  <c r="X35" i="9" s="1"/>
  <c r="V44" i="9"/>
  <c r="V43" i="9"/>
  <c r="V42" i="9"/>
  <c r="V41" i="9"/>
  <c r="V40" i="9"/>
  <c r="V39" i="9"/>
  <c r="V38" i="9"/>
  <c r="V37" i="9"/>
  <c r="V36" i="9"/>
  <c r="V35" i="9"/>
  <c r="V34" i="9"/>
  <c r="U44" i="9"/>
  <c r="U43" i="9"/>
  <c r="U42" i="9"/>
  <c r="U41" i="9"/>
  <c r="U40" i="9"/>
  <c r="U39" i="9"/>
  <c r="U38" i="9"/>
  <c r="U37" i="9"/>
  <c r="U36" i="9"/>
  <c r="U35" i="9"/>
  <c r="U34" i="9"/>
  <c r="D33" i="9"/>
  <c r="D29" i="9"/>
  <c r="B25" i="9"/>
  <c r="D21" i="9"/>
  <c r="D17" i="9"/>
  <c r="D13" i="9"/>
  <c r="B32" i="9"/>
  <c r="B29" i="9"/>
  <c r="B28" i="9"/>
  <c r="B26" i="9"/>
  <c r="D24" i="9"/>
  <c r="D22" i="9"/>
  <c r="D20" i="9"/>
  <c r="D18" i="9"/>
  <c r="D16" i="9"/>
  <c r="D14" i="9"/>
  <c r="D12" i="9"/>
  <c r="D36" i="9"/>
  <c r="D41" i="8"/>
  <c r="D37" i="8"/>
  <c r="P44" i="9"/>
  <c r="W44" i="9" s="1"/>
  <c r="X44" i="9" s="1"/>
  <c r="R44" i="9"/>
  <c r="S44" i="9" s="1"/>
  <c r="D44" i="9"/>
  <c r="P43" i="9"/>
  <c r="W43" i="9" s="1"/>
  <c r="X43" i="9" s="1"/>
  <c r="R43" i="9"/>
  <c r="S43" i="9" s="1"/>
  <c r="D43" i="9"/>
  <c r="P42" i="9"/>
  <c r="R42" i="9"/>
  <c r="S42" i="9" s="1"/>
  <c r="D42" i="9"/>
  <c r="P41" i="9"/>
  <c r="R41" i="9"/>
  <c r="S41" i="9" s="1"/>
  <c r="D41" i="9"/>
  <c r="P40" i="9"/>
  <c r="W40" i="9" s="1"/>
  <c r="X40" i="9" s="1"/>
  <c r="R40" i="9"/>
  <c r="S40" i="9" s="1"/>
  <c r="D40" i="9"/>
  <c r="P39" i="9"/>
  <c r="W39" i="9" s="1"/>
  <c r="X39" i="9" s="1"/>
  <c r="R39" i="9"/>
  <c r="S39" i="9" s="1"/>
  <c r="D39" i="9"/>
  <c r="P38" i="9"/>
  <c r="W38" i="9" s="1"/>
  <c r="X38" i="9" s="1"/>
  <c r="R38" i="9"/>
  <c r="S38" i="9" s="1"/>
  <c r="D38" i="9"/>
  <c r="P37" i="9"/>
  <c r="W37" i="9" s="1"/>
  <c r="X37" i="9" s="1"/>
  <c r="R37" i="9"/>
  <c r="S37" i="9" s="1"/>
  <c r="D37" i="9"/>
  <c r="P36" i="9"/>
  <c r="W36" i="9" s="1"/>
  <c r="X36" i="9" s="1"/>
  <c r="R36" i="9"/>
  <c r="S36" i="9" s="1"/>
  <c r="P35" i="9"/>
  <c r="R35" i="9"/>
  <c r="S35" i="9" s="1"/>
  <c r="D35" i="9"/>
  <c r="P34" i="9"/>
  <c r="W34" i="9" s="1"/>
  <c r="X34" i="9" s="1"/>
  <c r="R34" i="9"/>
  <c r="S34" i="9" s="1"/>
  <c r="D34" i="9"/>
  <c r="P33" i="9"/>
  <c r="P32" i="9"/>
  <c r="P31" i="9"/>
  <c r="D31" i="9"/>
  <c r="B31" i="9"/>
  <c r="P30" i="9"/>
  <c r="D30" i="9"/>
  <c r="B30" i="9"/>
  <c r="P29" i="9"/>
  <c r="P28" i="9"/>
  <c r="P27" i="9"/>
  <c r="D27" i="9"/>
  <c r="B27" i="9"/>
  <c r="P26" i="9"/>
  <c r="D26" i="9"/>
  <c r="P25" i="9"/>
  <c r="P24" i="9"/>
  <c r="P23" i="9"/>
  <c r="D23" i="9"/>
  <c r="B23" i="9"/>
  <c r="P22" i="9"/>
  <c r="B22" i="9"/>
  <c r="P21" i="9"/>
  <c r="P20" i="9"/>
  <c r="P19" i="9"/>
  <c r="D19" i="9"/>
  <c r="B19" i="9"/>
  <c r="P18" i="9"/>
  <c r="B18" i="9"/>
  <c r="P17" i="9"/>
  <c r="P16" i="9"/>
  <c r="P15" i="9"/>
  <c r="D15" i="9"/>
  <c r="B15" i="9"/>
  <c r="P14" i="9"/>
  <c r="B14" i="9"/>
  <c r="P13" i="9"/>
  <c r="P12" i="9"/>
  <c r="L6" i="9"/>
  <c r="E6" i="9"/>
  <c r="V44" i="8"/>
  <c r="V43" i="8"/>
  <c r="V42" i="8"/>
  <c r="V41" i="8"/>
  <c r="V40" i="8"/>
  <c r="V39" i="8"/>
  <c r="V38" i="8"/>
  <c r="V37" i="8"/>
  <c r="V36" i="8"/>
  <c r="V35" i="8"/>
  <c r="V34" i="8"/>
  <c r="U44" i="8"/>
  <c r="U43" i="8"/>
  <c r="U42" i="8"/>
  <c r="U41" i="8"/>
  <c r="U40" i="8"/>
  <c r="U39" i="8"/>
  <c r="U38" i="8"/>
  <c r="U37" i="8"/>
  <c r="U36" i="8"/>
  <c r="U35" i="8"/>
  <c r="U34" i="8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V44" i="3"/>
  <c r="V43" i="3"/>
  <c r="V42" i="3"/>
  <c r="V41" i="3"/>
  <c r="V40" i="3"/>
  <c r="V39" i="3"/>
  <c r="V38" i="3"/>
  <c r="V37" i="3"/>
  <c r="V36" i="3"/>
  <c r="V35" i="3"/>
  <c r="V34" i="3"/>
  <c r="V32" i="3"/>
  <c r="V32" i="4" s="1"/>
  <c r="V31" i="3"/>
  <c r="V31" i="4" s="1"/>
  <c r="V26" i="5" s="1"/>
  <c r="V30" i="3"/>
  <c r="V30" i="4" s="1"/>
  <c r="V19" i="5" s="1"/>
  <c r="V29" i="3"/>
  <c r="V29" i="4" s="1"/>
  <c r="V28" i="5" s="1"/>
  <c r="V28" i="3"/>
  <c r="V24" i="4" s="1"/>
  <c r="V23" i="5" s="1"/>
  <c r="V27" i="3"/>
  <c r="V26" i="4" s="1"/>
  <c r="V21" i="5" s="1"/>
  <c r="V26" i="3"/>
  <c r="V28" i="4" s="1"/>
  <c r="V27" i="5" s="1"/>
  <c r="V29" i="6" s="1"/>
  <c r="V25" i="3"/>
  <c r="V27" i="4" s="1"/>
  <c r="V24" i="3"/>
  <c r="V23" i="3"/>
  <c r="V25" i="4" s="1"/>
  <c r="V22" i="5" s="1"/>
  <c r="V22" i="3"/>
  <c r="V22" i="4" s="1"/>
  <c r="V21" i="3"/>
  <c r="V21" i="4" s="1"/>
  <c r="V29" i="5" s="1"/>
  <c r="V20" i="3"/>
  <c r="V19" i="3"/>
  <c r="V18" i="3"/>
  <c r="V17" i="3"/>
  <c r="V16" i="3"/>
  <c r="V15" i="3"/>
  <c r="V14" i="3"/>
  <c r="V13" i="3"/>
  <c r="V12" i="3"/>
  <c r="V12" i="4" s="1"/>
  <c r="V12" i="5" s="1"/>
  <c r="V33" i="3"/>
  <c r="V33" i="4" s="1"/>
  <c r="V33" i="5" s="1"/>
  <c r="V23" i="4"/>
  <c r="V25" i="5" s="1"/>
  <c r="V44" i="4"/>
  <c r="V43" i="4"/>
  <c r="V42" i="4"/>
  <c r="V41" i="4"/>
  <c r="V40" i="4"/>
  <c r="V39" i="4"/>
  <c r="V38" i="4"/>
  <c r="V37" i="4"/>
  <c r="V36" i="4"/>
  <c r="V35" i="4"/>
  <c r="V34" i="4"/>
  <c r="V44" i="5"/>
  <c r="V43" i="5"/>
  <c r="V42" i="5"/>
  <c r="V41" i="5"/>
  <c r="V40" i="5"/>
  <c r="V39" i="5"/>
  <c r="V38" i="5"/>
  <c r="V37" i="5"/>
  <c r="V36" i="5"/>
  <c r="V35" i="5"/>
  <c r="V34" i="5"/>
  <c r="Q44" i="8"/>
  <c r="P44" i="8"/>
  <c r="R44" i="8"/>
  <c r="S44" i="8" s="1"/>
  <c r="D44" i="8"/>
  <c r="B44" i="8"/>
  <c r="Q43" i="8"/>
  <c r="P43" i="8"/>
  <c r="R43" i="8"/>
  <c r="S43" i="8" s="1"/>
  <c r="D43" i="8"/>
  <c r="B43" i="8"/>
  <c r="Q42" i="8"/>
  <c r="P42" i="8"/>
  <c r="R42" i="8"/>
  <c r="S42" i="8" s="1"/>
  <c r="D42" i="8"/>
  <c r="B42" i="8"/>
  <c r="Q41" i="8"/>
  <c r="P41" i="8"/>
  <c r="R41" i="8"/>
  <c r="S41" i="8" s="1"/>
  <c r="Q40" i="8"/>
  <c r="P40" i="8"/>
  <c r="R40" i="8"/>
  <c r="S40" i="8" s="1"/>
  <c r="D40" i="8"/>
  <c r="B40" i="8"/>
  <c r="Q39" i="8"/>
  <c r="P39" i="8"/>
  <c r="R39" i="8"/>
  <c r="S39" i="8" s="1"/>
  <c r="D39" i="8"/>
  <c r="B39" i="8"/>
  <c r="Q38" i="8"/>
  <c r="P38" i="8"/>
  <c r="R38" i="8"/>
  <c r="S38" i="8" s="1"/>
  <c r="D38" i="8"/>
  <c r="B38" i="8"/>
  <c r="P37" i="8"/>
  <c r="R37" i="8"/>
  <c r="S37" i="8" s="1"/>
  <c r="Q36" i="8"/>
  <c r="P36" i="8"/>
  <c r="R36" i="8"/>
  <c r="S36" i="8" s="1"/>
  <c r="D36" i="8"/>
  <c r="B36" i="8"/>
  <c r="Q35" i="8"/>
  <c r="P35" i="8"/>
  <c r="R35" i="8"/>
  <c r="S35" i="8" s="1"/>
  <c r="D35" i="8"/>
  <c r="B35" i="8"/>
  <c r="Q34" i="8"/>
  <c r="P34" i="8"/>
  <c r="R34" i="8"/>
  <c r="S34" i="8" s="1"/>
  <c r="D34" i="8"/>
  <c r="B34" i="8"/>
  <c r="Q33" i="8"/>
  <c r="P33" i="8"/>
  <c r="D33" i="8"/>
  <c r="B33" i="8"/>
  <c r="Q32" i="8"/>
  <c r="P32" i="8"/>
  <c r="D32" i="8"/>
  <c r="B32" i="8"/>
  <c r="Q31" i="8"/>
  <c r="P31" i="8"/>
  <c r="D31" i="8"/>
  <c r="B31" i="8"/>
  <c r="Q30" i="8"/>
  <c r="P30" i="8"/>
  <c r="D30" i="8"/>
  <c r="B30" i="8"/>
  <c r="Q29" i="8"/>
  <c r="P29" i="8"/>
  <c r="D29" i="8"/>
  <c r="B29" i="8"/>
  <c r="Q28" i="8"/>
  <c r="P28" i="8"/>
  <c r="D28" i="8"/>
  <c r="B28" i="8"/>
  <c r="Q27" i="8"/>
  <c r="P27" i="8"/>
  <c r="D27" i="8"/>
  <c r="B27" i="8"/>
  <c r="Q26" i="8"/>
  <c r="P26" i="8"/>
  <c r="D26" i="8"/>
  <c r="B26" i="8"/>
  <c r="Q25" i="8"/>
  <c r="P25" i="8"/>
  <c r="D25" i="8"/>
  <c r="B25" i="8"/>
  <c r="Q24" i="8"/>
  <c r="P24" i="8"/>
  <c r="D24" i="8"/>
  <c r="B24" i="8"/>
  <c r="Q23" i="8"/>
  <c r="P23" i="8"/>
  <c r="D23" i="8"/>
  <c r="B23" i="8"/>
  <c r="Q22" i="8"/>
  <c r="P22" i="8"/>
  <c r="D22" i="8"/>
  <c r="B22" i="8"/>
  <c r="Q21" i="8"/>
  <c r="P21" i="8"/>
  <c r="D21" i="8"/>
  <c r="B21" i="8"/>
  <c r="Q20" i="8"/>
  <c r="P20" i="8"/>
  <c r="D20" i="8"/>
  <c r="B20" i="8"/>
  <c r="Q19" i="8"/>
  <c r="P19" i="8"/>
  <c r="D19" i="8"/>
  <c r="B19" i="8"/>
  <c r="Q18" i="8"/>
  <c r="P18" i="8"/>
  <c r="D18" i="8"/>
  <c r="B18" i="8"/>
  <c r="Q17" i="8"/>
  <c r="P17" i="8"/>
  <c r="D17" i="8"/>
  <c r="B17" i="8"/>
  <c r="Q16" i="8"/>
  <c r="P16" i="8"/>
  <c r="D16" i="8"/>
  <c r="B16" i="8"/>
  <c r="Q15" i="8"/>
  <c r="P15" i="8"/>
  <c r="D15" i="8"/>
  <c r="B15" i="8"/>
  <c r="Q14" i="8"/>
  <c r="P14" i="8"/>
  <c r="R14" i="8"/>
  <c r="D14" i="8"/>
  <c r="B14" i="8"/>
  <c r="Q13" i="8"/>
  <c r="P13" i="8"/>
  <c r="D13" i="8"/>
  <c r="B13" i="8"/>
  <c r="Q12" i="8"/>
  <c r="P12" i="8"/>
  <c r="D12" i="8"/>
  <c r="B12" i="8"/>
  <c r="L6" i="8"/>
  <c r="E6" i="8"/>
  <c r="S31" i="11" l="1"/>
  <c r="N23" i="10"/>
  <c r="R23" i="10" s="1"/>
  <c r="S23" i="10" s="1"/>
  <c r="N22" i="10"/>
  <c r="R22" i="10" s="1"/>
  <c r="N21" i="10"/>
  <c r="R21" i="10" s="1"/>
  <c r="N18" i="10"/>
  <c r="R18" i="10" s="1"/>
  <c r="N16" i="10"/>
  <c r="R16" i="10" s="1"/>
  <c r="N14" i="10"/>
  <c r="R14" i="10" s="1"/>
  <c r="K30" i="10"/>
  <c r="N30" i="10" s="1"/>
  <c r="R30" i="10" s="1"/>
  <c r="S30" i="10" s="1"/>
  <c r="K28" i="10"/>
  <c r="N28" i="10" s="1"/>
  <c r="R28" i="10" s="1"/>
  <c r="S28" i="10" s="1"/>
  <c r="K27" i="10"/>
  <c r="N27" i="10" s="1"/>
  <c r="R27" i="10" s="1"/>
  <c r="S27" i="10" s="1"/>
  <c r="K26" i="10"/>
  <c r="N26" i="10" s="1"/>
  <c r="R26" i="10" s="1"/>
  <c r="K25" i="10"/>
  <c r="N25" i="10" s="1"/>
  <c r="R25" i="10" s="1"/>
  <c r="S25" i="10" s="1"/>
  <c r="K24" i="10"/>
  <c r="N24" i="10" s="1"/>
  <c r="R24" i="10" s="1"/>
  <c r="K29" i="10"/>
  <c r="N29" i="10" s="1"/>
  <c r="R29" i="10" s="1"/>
  <c r="K31" i="10"/>
  <c r="N31" i="10" s="1"/>
  <c r="R31" i="10" s="1"/>
  <c r="S31" i="10" s="1"/>
  <c r="N12" i="10"/>
  <c r="R12" i="10" s="1"/>
  <c r="K27" i="9"/>
  <c r="K29" i="9"/>
  <c r="N29" i="9" s="1"/>
  <c r="K26" i="9"/>
  <c r="N26" i="9" s="1"/>
  <c r="R26" i="9" s="1"/>
  <c r="K28" i="9"/>
  <c r="K25" i="9"/>
  <c r="N25" i="9" s="1"/>
  <c r="R25" i="9" s="1"/>
  <c r="K24" i="9"/>
  <c r="N24" i="9" s="1"/>
  <c r="R24" i="9" s="1"/>
  <c r="S24" i="9" s="1"/>
  <c r="K31" i="9"/>
  <c r="N31" i="9" s="1"/>
  <c r="K30" i="9"/>
  <c r="N30" i="9" s="1"/>
  <c r="R30" i="9" s="1"/>
  <c r="N27" i="9"/>
  <c r="N28" i="9"/>
  <c r="R28" i="9" s="1"/>
  <c r="N21" i="9"/>
  <c r="N12" i="7"/>
  <c r="K27" i="7"/>
  <c r="N27" i="7" s="1"/>
  <c r="K26" i="7"/>
  <c r="N26" i="7" s="1"/>
  <c r="K25" i="7"/>
  <c r="N25" i="7" s="1"/>
  <c r="K31" i="7"/>
  <c r="N31" i="7" s="1"/>
  <c r="K30" i="7"/>
  <c r="N30" i="7" s="1"/>
  <c r="K29" i="7"/>
  <c r="N29" i="7" s="1"/>
  <c r="K28" i="7"/>
  <c r="N28" i="7" s="1"/>
  <c r="K30" i="6"/>
  <c r="N30" i="6" s="1"/>
  <c r="K29" i="6"/>
  <c r="N29" i="6" s="1"/>
  <c r="K28" i="6"/>
  <c r="N28" i="6" s="1"/>
  <c r="K27" i="6"/>
  <c r="N27" i="6" s="1"/>
  <c r="K26" i="6"/>
  <c r="N26" i="6" s="1"/>
  <c r="K31" i="6"/>
  <c r="N31" i="6" s="1"/>
  <c r="N12" i="6"/>
  <c r="N27" i="5"/>
  <c r="N28" i="5"/>
  <c r="N26" i="5"/>
  <c r="K12" i="5"/>
  <c r="N12" i="5" s="1"/>
  <c r="V19" i="4"/>
  <c r="V15" i="5" s="1"/>
  <c r="V15" i="4"/>
  <c r="V17" i="5" s="1"/>
  <c r="V16" i="4"/>
  <c r="V13" i="5" s="1"/>
  <c r="V18" i="4"/>
  <c r="V16" i="5" s="1"/>
  <c r="N12" i="4"/>
  <c r="V13" i="4"/>
  <c r="V18" i="5" s="1"/>
  <c r="V17" i="4"/>
  <c r="V24" i="5" s="1"/>
  <c r="V14" i="4"/>
  <c r="V14" i="5" s="1"/>
  <c r="V20" i="4"/>
  <c r="V20" i="5" s="1"/>
  <c r="S36" i="10"/>
  <c r="W41" i="8"/>
  <c r="X41" i="8" s="1"/>
  <c r="W43" i="8"/>
  <c r="X43" i="8" s="1"/>
  <c r="W40" i="8"/>
  <c r="X40" i="8" s="1"/>
  <c r="W42" i="8"/>
  <c r="X42" i="8" s="1"/>
  <c r="W44" i="8"/>
  <c r="X44" i="8" s="1"/>
  <c r="S44" i="10"/>
  <c r="T40" i="10"/>
  <c r="T41" i="10"/>
  <c r="S42" i="10"/>
  <c r="S43" i="10"/>
  <c r="T35" i="10"/>
  <c r="S37" i="10"/>
  <c r="T32" i="11"/>
  <c r="S38" i="10"/>
  <c r="S34" i="10"/>
  <c r="S39" i="10"/>
  <c r="T33" i="11"/>
  <c r="T30" i="11"/>
  <c r="R32" i="10"/>
  <c r="S32" i="10" s="1"/>
  <c r="R33" i="10"/>
  <c r="S33" i="10" s="1"/>
  <c r="W36" i="8"/>
  <c r="X36" i="8" s="1"/>
  <c r="W39" i="8"/>
  <c r="X39" i="8" s="1"/>
  <c r="W37" i="8"/>
  <c r="X37" i="8" s="1"/>
  <c r="W38" i="8"/>
  <c r="X38" i="8" s="1"/>
  <c r="W35" i="8"/>
  <c r="X35" i="8" s="1"/>
  <c r="W34" i="8"/>
  <c r="X34" i="8" s="1"/>
  <c r="T21" i="13"/>
  <c r="T23" i="13"/>
  <c r="T27" i="13"/>
  <c r="T15" i="13"/>
  <c r="S30" i="13"/>
  <c r="T30" i="13"/>
  <c r="S29" i="13"/>
  <c r="T29" i="13"/>
  <c r="T22" i="13"/>
  <c r="S31" i="13"/>
  <c r="T31" i="13"/>
  <c r="T33" i="13"/>
  <c r="S33" i="13"/>
  <c r="T18" i="13"/>
  <c r="T17" i="13"/>
  <c r="T28" i="13"/>
  <c r="S28" i="13"/>
  <c r="T24" i="13"/>
  <c r="S13" i="13"/>
  <c r="T19" i="13"/>
  <c r="T26" i="13"/>
  <c r="T13" i="13"/>
  <c r="T25" i="13"/>
  <c r="T12" i="13"/>
  <c r="T20" i="13"/>
  <c r="T32" i="13"/>
  <c r="S32" i="13"/>
  <c r="T14" i="13"/>
  <c r="T16" i="13"/>
  <c r="T34" i="9"/>
  <c r="T38" i="9"/>
  <c r="T42" i="9"/>
  <c r="T35" i="9"/>
  <c r="T39" i="9"/>
  <c r="T43" i="9"/>
  <c r="T36" i="9"/>
  <c r="T40" i="9"/>
  <c r="T44" i="9"/>
  <c r="T37" i="9"/>
  <c r="T41" i="9"/>
  <c r="T34" i="8"/>
  <c r="T38" i="8"/>
  <c r="T42" i="8"/>
  <c r="T35" i="8"/>
  <c r="T39" i="8"/>
  <c r="T43" i="8"/>
  <c r="T36" i="8"/>
  <c r="T40" i="8"/>
  <c r="T44" i="8"/>
  <c r="T37" i="8"/>
  <c r="T41" i="8"/>
  <c r="V31" i="5"/>
  <c r="R13" i="8"/>
  <c r="R21" i="8"/>
  <c r="R16" i="8"/>
  <c r="R24" i="8"/>
  <c r="R28" i="8"/>
  <c r="S28" i="8" s="1"/>
  <c r="R20" i="8"/>
  <c r="R33" i="8"/>
  <c r="S33" i="8" s="1"/>
  <c r="V30" i="5"/>
  <c r="V30" i="6" s="1"/>
  <c r="R18" i="9"/>
  <c r="R21" i="9"/>
  <c r="R20" i="9"/>
  <c r="D25" i="9"/>
  <c r="D32" i="9"/>
  <c r="R17" i="9"/>
  <c r="D28" i="9"/>
  <c r="B17" i="9"/>
  <c r="B12" i="9"/>
  <c r="B13" i="9"/>
  <c r="B16" i="9"/>
  <c r="B20" i="9"/>
  <c r="B21" i="9"/>
  <c r="B24" i="9"/>
  <c r="B33" i="9"/>
  <c r="R15" i="8"/>
  <c r="R19" i="8"/>
  <c r="R23" i="8"/>
  <c r="B37" i="8"/>
  <c r="B41" i="8"/>
  <c r="R27" i="9"/>
  <c r="R29" i="9"/>
  <c r="R12" i="9"/>
  <c r="R19" i="9"/>
  <c r="R15" i="9"/>
  <c r="R23" i="9"/>
  <c r="R31" i="9"/>
  <c r="R32" i="9"/>
  <c r="R13" i="9"/>
  <c r="R33" i="9"/>
  <c r="R14" i="9"/>
  <c r="R22" i="9"/>
  <c r="S28" i="9"/>
  <c r="B34" i="9"/>
  <c r="B35" i="9"/>
  <c r="B36" i="9"/>
  <c r="B37" i="9"/>
  <c r="B38" i="9"/>
  <c r="B39" i="9"/>
  <c r="B40" i="9"/>
  <c r="B41" i="9"/>
  <c r="B42" i="9"/>
  <c r="B43" i="9"/>
  <c r="B44" i="9"/>
  <c r="V32" i="5"/>
  <c r="V32" i="6" s="1"/>
  <c r="R25" i="8"/>
  <c r="R17" i="8"/>
  <c r="R12" i="8"/>
  <c r="R26" i="8"/>
  <c r="R27" i="8"/>
  <c r="S14" i="8"/>
  <c r="S18" i="8"/>
  <c r="S22" i="8"/>
  <c r="R29" i="8"/>
  <c r="R30" i="8"/>
  <c r="R31" i="8"/>
  <c r="R32" i="8"/>
  <c r="V44" i="7"/>
  <c r="V43" i="7"/>
  <c r="V42" i="7"/>
  <c r="V41" i="7"/>
  <c r="V40" i="7"/>
  <c r="V39" i="7"/>
  <c r="V38" i="7"/>
  <c r="V37" i="7"/>
  <c r="V36" i="7"/>
  <c r="V35" i="7"/>
  <c r="V34" i="7"/>
  <c r="V29" i="7"/>
  <c r="U44" i="7"/>
  <c r="U43" i="7"/>
  <c r="U42" i="7"/>
  <c r="U41" i="7"/>
  <c r="U40" i="7"/>
  <c r="U39" i="7"/>
  <c r="U38" i="7"/>
  <c r="U37" i="7"/>
  <c r="U36" i="7"/>
  <c r="U35" i="7"/>
  <c r="U34" i="7"/>
  <c r="W41" i="6"/>
  <c r="X41" i="6" s="1"/>
  <c r="V44" i="6"/>
  <c r="V43" i="6"/>
  <c r="V42" i="6"/>
  <c r="V41" i="6"/>
  <c r="V40" i="6"/>
  <c r="V39" i="6"/>
  <c r="V38" i="6"/>
  <c r="V37" i="6"/>
  <c r="V36" i="6"/>
  <c r="V35" i="6"/>
  <c r="V34" i="6"/>
  <c r="V33" i="6"/>
  <c r="V31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U44" i="6"/>
  <c r="U43" i="6"/>
  <c r="U42" i="6"/>
  <c r="U41" i="6"/>
  <c r="U40" i="6"/>
  <c r="U39" i="6"/>
  <c r="U38" i="6"/>
  <c r="U37" i="6"/>
  <c r="U36" i="6"/>
  <c r="U35" i="6"/>
  <c r="U34" i="6"/>
  <c r="Q44" i="7"/>
  <c r="P44" i="7"/>
  <c r="W44" i="7" s="1"/>
  <c r="X44" i="7" s="1"/>
  <c r="R44" i="7"/>
  <c r="D44" i="7"/>
  <c r="B44" i="7"/>
  <c r="Q43" i="7"/>
  <c r="P43" i="7"/>
  <c r="W43" i="7" s="1"/>
  <c r="X43" i="7" s="1"/>
  <c r="R43" i="7"/>
  <c r="D43" i="7"/>
  <c r="B43" i="7"/>
  <c r="Q42" i="7"/>
  <c r="P42" i="7"/>
  <c r="W42" i="7" s="1"/>
  <c r="X42" i="7" s="1"/>
  <c r="R42" i="7"/>
  <c r="D42" i="7"/>
  <c r="B42" i="7"/>
  <c r="Q41" i="7"/>
  <c r="P41" i="7"/>
  <c r="W41" i="7" s="1"/>
  <c r="X41" i="7" s="1"/>
  <c r="R41" i="7"/>
  <c r="D41" i="7"/>
  <c r="B41" i="7"/>
  <c r="Q40" i="7"/>
  <c r="P40" i="7"/>
  <c r="W40" i="7" s="1"/>
  <c r="X40" i="7" s="1"/>
  <c r="R40" i="7"/>
  <c r="D40" i="7"/>
  <c r="B40" i="7"/>
  <c r="Q39" i="7"/>
  <c r="P39" i="7"/>
  <c r="W39" i="7" s="1"/>
  <c r="X39" i="7" s="1"/>
  <c r="R39" i="7"/>
  <c r="D39" i="7"/>
  <c r="B39" i="7"/>
  <c r="Q38" i="7"/>
  <c r="P38" i="7"/>
  <c r="W38" i="7" s="1"/>
  <c r="X38" i="7" s="1"/>
  <c r="R38" i="7"/>
  <c r="D38" i="7"/>
  <c r="B38" i="7"/>
  <c r="P37" i="7"/>
  <c r="W37" i="7" s="1"/>
  <c r="X37" i="7" s="1"/>
  <c r="R37" i="7"/>
  <c r="D37" i="7"/>
  <c r="B37" i="7"/>
  <c r="Q36" i="7"/>
  <c r="P36" i="7"/>
  <c r="W36" i="7" s="1"/>
  <c r="X36" i="7" s="1"/>
  <c r="R36" i="7"/>
  <c r="D36" i="7"/>
  <c r="B36" i="7"/>
  <c r="Q35" i="7"/>
  <c r="P35" i="7"/>
  <c r="W35" i="7" s="1"/>
  <c r="X35" i="7" s="1"/>
  <c r="R35" i="7"/>
  <c r="D35" i="7"/>
  <c r="B35" i="7"/>
  <c r="Q34" i="7"/>
  <c r="P34" i="7"/>
  <c r="W34" i="7" s="1"/>
  <c r="X34" i="7" s="1"/>
  <c r="R34" i="7"/>
  <c r="D34" i="7"/>
  <c r="B34" i="7"/>
  <c r="Q33" i="7"/>
  <c r="P33" i="7"/>
  <c r="D33" i="7"/>
  <c r="B33" i="7"/>
  <c r="Q32" i="7"/>
  <c r="P32" i="7"/>
  <c r="B32" i="7"/>
  <c r="D32" i="7"/>
  <c r="Q31" i="7"/>
  <c r="P31" i="7"/>
  <c r="D31" i="7"/>
  <c r="B31" i="7"/>
  <c r="Q30" i="7"/>
  <c r="P30" i="7"/>
  <c r="D30" i="7"/>
  <c r="Q29" i="7"/>
  <c r="P29" i="7"/>
  <c r="D29" i="7"/>
  <c r="B29" i="7"/>
  <c r="Q28" i="7"/>
  <c r="P28" i="7"/>
  <c r="D28" i="7"/>
  <c r="Q27" i="7"/>
  <c r="P27" i="7"/>
  <c r="D27" i="7"/>
  <c r="Q26" i="7"/>
  <c r="P26" i="7"/>
  <c r="D26" i="7"/>
  <c r="Q25" i="7"/>
  <c r="P25" i="7"/>
  <c r="D25" i="7"/>
  <c r="B25" i="7"/>
  <c r="Q24" i="7"/>
  <c r="P24" i="7"/>
  <c r="D24" i="7"/>
  <c r="B24" i="7"/>
  <c r="Q23" i="7"/>
  <c r="P23" i="7"/>
  <c r="D23" i="7"/>
  <c r="B23" i="7"/>
  <c r="Q22" i="7"/>
  <c r="P22" i="7"/>
  <c r="D22" i="7"/>
  <c r="B22" i="7"/>
  <c r="Q21" i="7"/>
  <c r="P21" i="7"/>
  <c r="D21" i="7"/>
  <c r="B21" i="7"/>
  <c r="Q20" i="7"/>
  <c r="P20" i="7"/>
  <c r="D20" i="7"/>
  <c r="B20" i="7"/>
  <c r="Q19" i="7"/>
  <c r="P19" i="7"/>
  <c r="D19" i="7"/>
  <c r="Q18" i="7"/>
  <c r="P18" i="7"/>
  <c r="D18" i="7"/>
  <c r="Q17" i="7"/>
  <c r="P17" i="7"/>
  <c r="D17" i="7"/>
  <c r="Q16" i="7"/>
  <c r="P16" i="7"/>
  <c r="Q15" i="7"/>
  <c r="P15" i="7"/>
  <c r="Q14" i="7"/>
  <c r="P14" i="7"/>
  <c r="Q13" i="7"/>
  <c r="P13" i="7"/>
  <c r="D13" i="7"/>
  <c r="B13" i="7"/>
  <c r="Q12" i="7"/>
  <c r="P12" i="7"/>
  <c r="B12" i="7"/>
  <c r="L6" i="7"/>
  <c r="E6" i="7"/>
  <c r="B33" i="5"/>
  <c r="B29" i="5"/>
  <c r="B25" i="5"/>
  <c r="B17" i="5"/>
  <c r="D41" i="6"/>
  <c r="D37" i="6"/>
  <c r="D29" i="6"/>
  <c r="D25" i="6"/>
  <c r="D21" i="6"/>
  <c r="D12" i="6"/>
  <c r="D13" i="6"/>
  <c r="D33" i="6"/>
  <c r="D17" i="6"/>
  <c r="B14" i="6"/>
  <c r="Q44" i="6"/>
  <c r="P44" i="6"/>
  <c r="W44" i="6" s="1"/>
  <c r="X44" i="6" s="1"/>
  <c r="R44" i="6"/>
  <c r="D44" i="6"/>
  <c r="Q43" i="6"/>
  <c r="P43" i="6"/>
  <c r="W43" i="6" s="1"/>
  <c r="X43" i="6" s="1"/>
  <c r="R43" i="6"/>
  <c r="D43" i="6"/>
  <c r="Q42" i="6"/>
  <c r="P42" i="6"/>
  <c r="W42" i="6" s="1"/>
  <c r="X42" i="6" s="1"/>
  <c r="R42" i="6"/>
  <c r="D42" i="6"/>
  <c r="Q41" i="6"/>
  <c r="P41" i="6"/>
  <c r="R41" i="6"/>
  <c r="Q40" i="6"/>
  <c r="P40" i="6"/>
  <c r="W40" i="6" s="1"/>
  <c r="X40" i="6" s="1"/>
  <c r="R40" i="6"/>
  <c r="D40" i="6"/>
  <c r="Q39" i="6"/>
  <c r="P39" i="6"/>
  <c r="W39" i="6" s="1"/>
  <c r="X39" i="6" s="1"/>
  <c r="R39" i="6"/>
  <c r="D39" i="6"/>
  <c r="Q38" i="6"/>
  <c r="P38" i="6"/>
  <c r="W38" i="6" s="1"/>
  <c r="X38" i="6" s="1"/>
  <c r="R38" i="6"/>
  <c r="D38" i="6"/>
  <c r="P37" i="6"/>
  <c r="W37" i="6" s="1"/>
  <c r="X37" i="6" s="1"/>
  <c r="R37" i="6"/>
  <c r="Q36" i="6"/>
  <c r="P36" i="6"/>
  <c r="W36" i="6" s="1"/>
  <c r="X36" i="6" s="1"/>
  <c r="R36" i="6"/>
  <c r="D36" i="6"/>
  <c r="Q35" i="6"/>
  <c r="P35" i="6"/>
  <c r="W35" i="6" s="1"/>
  <c r="X35" i="6" s="1"/>
  <c r="R35" i="6"/>
  <c r="D35" i="6"/>
  <c r="Q34" i="6"/>
  <c r="P34" i="6"/>
  <c r="W34" i="6" s="1"/>
  <c r="X34" i="6" s="1"/>
  <c r="R34" i="6"/>
  <c r="D34" i="6"/>
  <c r="Q33" i="6"/>
  <c r="P33" i="6"/>
  <c r="Q32" i="6"/>
  <c r="P32" i="6"/>
  <c r="D32" i="6"/>
  <c r="Q31" i="6"/>
  <c r="P31" i="6"/>
  <c r="D31" i="6"/>
  <c r="Q30" i="6"/>
  <c r="P30" i="6"/>
  <c r="D30" i="6"/>
  <c r="Q29" i="6"/>
  <c r="P29" i="6"/>
  <c r="Q28" i="6"/>
  <c r="P28" i="6"/>
  <c r="D28" i="6"/>
  <c r="Q27" i="6"/>
  <c r="P27" i="6"/>
  <c r="D27" i="6"/>
  <c r="Q26" i="6"/>
  <c r="P26" i="6"/>
  <c r="D26" i="6"/>
  <c r="Q25" i="6"/>
  <c r="P25" i="6"/>
  <c r="Q24" i="6"/>
  <c r="P24" i="6"/>
  <c r="D24" i="6"/>
  <c r="Q23" i="6"/>
  <c r="P23" i="6"/>
  <c r="D23" i="6"/>
  <c r="Q22" i="6"/>
  <c r="P22" i="6"/>
  <c r="D22" i="6"/>
  <c r="Q21" i="6"/>
  <c r="P21" i="6"/>
  <c r="Q20" i="6"/>
  <c r="P20" i="6"/>
  <c r="D20" i="6"/>
  <c r="Q19" i="6"/>
  <c r="P19" i="6"/>
  <c r="D19" i="6"/>
  <c r="Q18" i="6"/>
  <c r="P18" i="6"/>
  <c r="D18" i="6"/>
  <c r="Q17" i="6"/>
  <c r="P17" i="6"/>
  <c r="Q16" i="6"/>
  <c r="P16" i="6"/>
  <c r="D16" i="6"/>
  <c r="B16" i="6"/>
  <c r="Q15" i="6"/>
  <c r="P15" i="6"/>
  <c r="D15" i="6"/>
  <c r="B15" i="6"/>
  <c r="Q14" i="6"/>
  <c r="P14" i="6"/>
  <c r="Q13" i="6"/>
  <c r="P13" i="6"/>
  <c r="B13" i="6"/>
  <c r="Q12" i="6"/>
  <c r="P12" i="6"/>
  <c r="L6" i="6"/>
  <c r="E6" i="6"/>
  <c r="U44" i="5"/>
  <c r="U43" i="5"/>
  <c r="U42" i="5"/>
  <c r="U41" i="5"/>
  <c r="U40" i="5"/>
  <c r="U39" i="5"/>
  <c r="U38" i="5"/>
  <c r="U37" i="5"/>
  <c r="U36" i="5"/>
  <c r="U35" i="5"/>
  <c r="U34" i="5"/>
  <c r="Q44" i="5"/>
  <c r="P44" i="5"/>
  <c r="W44" i="5" s="1"/>
  <c r="X44" i="5" s="1"/>
  <c r="R44" i="5"/>
  <c r="D44" i="5"/>
  <c r="Q43" i="5"/>
  <c r="P43" i="5"/>
  <c r="W43" i="5" s="1"/>
  <c r="X43" i="5" s="1"/>
  <c r="R43" i="5"/>
  <c r="D43" i="5"/>
  <c r="Q42" i="5"/>
  <c r="P42" i="5"/>
  <c r="W42" i="5" s="1"/>
  <c r="X42" i="5" s="1"/>
  <c r="R42" i="5"/>
  <c r="D42" i="5"/>
  <c r="Q41" i="5"/>
  <c r="P41" i="5"/>
  <c r="W41" i="5" s="1"/>
  <c r="X41" i="5" s="1"/>
  <c r="R41" i="5"/>
  <c r="D41" i="5"/>
  <c r="Q40" i="5"/>
  <c r="P40" i="5"/>
  <c r="W40" i="5" s="1"/>
  <c r="X40" i="5" s="1"/>
  <c r="R40" i="5"/>
  <c r="D40" i="5"/>
  <c r="Q39" i="5"/>
  <c r="P39" i="5"/>
  <c r="W39" i="5" s="1"/>
  <c r="X39" i="5" s="1"/>
  <c r="R39" i="5"/>
  <c r="D39" i="5"/>
  <c r="Q38" i="5"/>
  <c r="P38" i="5"/>
  <c r="W38" i="5" s="1"/>
  <c r="X38" i="5" s="1"/>
  <c r="R38" i="5"/>
  <c r="D38" i="5"/>
  <c r="P37" i="5"/>
  <c r="W37" i="5" s="1"/>
  <c r="X37" i="5" s="1"/>
  <c r="R37" i="5"/>
  <c r="Q36" i="5"/>
  <c r="P36" i="5"/>
  <c r="W36" i="5" s="1"/>
  <c r="X36" i="5" s="1"/>
  <c r="R36" i="5"/>
  <c r="Q35" i="5"/>
  <c r="P35" i="5"/>
  <c r="W35" i="5" s="1"/>
  <c r="X35" i="5" s="1"/>
  <c r="R35" i="5"/>
  <c r="Q34" i="5"/>
  <c r="P34" i="5"/>
  <c r="W34" i="5" s="1"/>
  <c r="X34" i="5" s="1"/>
  <c r="R34" i="5"/>
  <c r="Q33" i="5"/>
  <c r="P33" i="5"/>
  <c r="D33" i="5"/>
  <c r="Q32" i="5"/>
  <c r="P32" i="5"/>
  <c r="D32" i="5"/>
  <c r="Q31" i="5"/>
  <c r="P31" i="5"/>
  <c r="D31" i="5"/>
  <c r="Q30" i="5"/>
  <c r="P30" i="5"/>
  <c r="B30" i="5"/>
  <c r="D30" i="5"/>
  <c r="Q29" i="5"/>
  <c r="P29" i="5"/>
  <c r="Q28" i="5"/>
  <c r="P28" i="5"/>
  <c r="B28" i="5"/>
  <c r="D28" i="5"/>
  <c r="Q27" i="5"/>
  <c r="P27" i="5"/>
  <c r="B27" i="5"/>
  <c r="D27" i="5"/>
  <c r="Q26" i="5"/>
  <c r="P26" i="5"/>
  <c r="B26" i="5"/>
  <c r="D26" i="5"/>
  <c r="Q25" i="5"/>
  <c r="P25" i="5"/>
  <c r="Q24" i="5"/>
  <c r="P24" i="5"/>
  <c r="D24" i="5"/>
  <c r="Q23" i="5"/>
  <c r="P23" i="5"/>
  <c r="B23" i="5"/>
  <c r="D23" i="5"/>
  <c r="Q22" i="5"/>
  <c r="P22" i="5"/>
  <c r="D22" i="5"/>
  <c r="Q21" i="5"/>
  <c r="P21" i="5"/>
  <c r="B21" i="5"/>
  <c r="D21" i="5"/>
  <c r="Q20" i="5"/>
  <c r="P20" i="5"/>
  <c r="D20" i="5"/>
  <c r="Q19" i="5"/>
  <c r="P19" i="5"/>
  <c r="B19" i="5"/>
  <c r="D19" i="5"/>
  <c r="Q18" i="5"/>
  <c r="P18" i="5"/>
  <c r="D18" i="5"/>
  <c r="Q17" i="5"/>
  <c r="P17" i="5"/>
  <c r="Q16" i="5"/>
  <c r="P16" i="5"/>
  <c r="B16" i="5"/>
  <c r="D16" i="5"/>
  <c r="Q15" i="5"/>
  <c r="P15" i="5"/>
  <c r="B15" i="5"/>
  <c r="D15" i="5"/>
  <c r="Q14" i="5"/>
  <c r="P14" i="5"/>
  <c r="D14" i="5"/>
  <c r="Q13" i="5"/>
  <c r="P13" i="5"/>
  <c r="B13" i="5"/>
  <c r="D13" i="5"/>
  <c r="Q12" i="5"/>
  <c r="P12" i="5"/>
  <c r="D12" i="5"/>
  <c r="L6" i="5"/>
  <c r="E6" i="5"/>
  <c r="E9" i="4"/>
  <c r="U44" i="4"/>
  <c r="X44" i="4" s="1"/>
  <c r="U43" i="4"/>
  <c r="X43" i="4" s="1"/>
  <c r="U42" i="4"/>
  <c r="X42" i="4" s="1"/>
  <c r="U41" i="4"/>
  <c r="X41" i="4" s="1"/>
  <c r="U40" i="4"/>
  <c r="X40" i="4" s="1"/>
  <c r="U39" i="4"/>
  <c r="X39" i="4" s="1"/>
  <c r="U38" i="4"/>
  <c r="X38" i="4" s="1"/>
  <c r="U37" i="4"/>
  <c r="X37" i="4" s="1"/>
  <c r="U36" i="4"/>
  <c r="X36" i="4" s="1"/>
  <c r="U35" i="4"/>
  <c r="X35" i="4" s="1"/>
  <c r="U34" i="4"/>
  <c r="X34" i="4" s="1"/>
  <c r="T29" i="10" l="1"/>
  <c r="T28" i="10"/>
  <c r="T27" i="10"/>
  <c r="S26" i="10"/>
  <c r="T26" i="10"/>
  <c r="T25" i="10"/>
  <c r="S24" i="10"/>
  <c r="T24" i="10"/>
  <c r="T23" i="10"/>
  <c r="S22" i="10"/>
  <c r="T22" i="10"/>
  <c r="S21" i="10"/>
  <c r="T21" i="10"/>
  <c r="T20" i="10"/>
  <c r="T19" i="10"/>
  <c r="S18" i="10"/>
  <c r="T18" i="10"/>
  <c r="T17" i="10"/>
  <c r="S16" i="10"/>
  <c r="T16" i="10"/>
  <c r="T15" i="10"/>
  <c r="S14" i="10"/>
  <c r="T14" i="10"/>
  <c r="T13" i="10"/>
  <c r="S12" i="10"/>
  <c r="T12" i="10"/>
  <c r="T30" i="10"/>
  <c r="T32" i="10"/>
  <c r="T33" i="10"/>
  <c r="S29" i="10"/>
  <c r="T31" i="10"/>
  <c r="T30" i="8"/>
  <c r="T13" i="9"/>
  <c r="T24" i="9"/>
  <c r="T23" i="9"/>
  <c r="T25" i="9"/>
  <c r="T22" i="9"/>
  <c r="T32" i="9"/>
  <c r="T15" i="9"/>
  <c r="T29" i="9"/>
  <c r="T30" i="9"/>
  <c r="T18" i="9"/>
  <c r="T14" i="9"/>
  <c r="T31" i="9"/>
  <c r="T19" i="9"/>
  <c r="T27" i="9"/>
  <c r="T20" i="9"/>
  <c r="T33" i="9"/>
  <c r="S18" i="9"/>
  <c r="T12" i="9"/>
  <c r="S26" i="9"/>
  <c r="T26" i="9"/>
  <c r="T17" i="9"/>
  <c r="T21" i="9"/>
  <c r="T16" i="9"/>
  <c r="T28" i="9"/>
  <c r="T12" i="8"/>
  <c r="S17" i="8"/>
  <c r="T17" i="8"/>
  <c r="T16" i="8"/>
  <c r="S29" i="8"/>
  <c r="T29" i="8"/>
  <c r="S25" i="8"/>
  <c r="T25" i="8"/>
  <c r="S23" i="8"/>
  <c r="T23" i="8"/>
  <c r="S20" i="8"/>
  <c r="T20" i="8"/>
  <c r="S21" i="8"/>
  <c r="T21" i="8"/>
  <c r="T22" i="8"/>
  <c r="T32" i="8"/>
  <c r="S27" i="8"/>
  <c r="T27" i="8"/>
  <c r="S16" i="8"/>
  <c r="T19" i="8"/>
  <c r="T28" i="8"/>
  <c r="S13" i="8"/>
  <c r="T13" i="8"/>
  <c r="T18" i="8"/>
  <c r="T33" i="8"/>
  <c r="T31" i="8"/>
  <c r="S26" i="8"/>
  <c r="T26" i="8"/>
  <c r="S19" i="8"/>
  <c r="S15" i="8"/>
  <c r="T15" i="8"/>
  <c r="S24" i="8"/>
  <c r="T24" i="8"/>
  <c r="T14" i="8"/>
  <c r="S36" i="7"/>
  <c r="T36" i="7"/>
  <c r="S39" i="7"/>
  <c r="T39" i="7"/>
  <c r="S41" i="7"/>
  <c r="T41" i="7"/>
  <c r="S43" i="7"/>
  <c r="T43" i="7"/>
  <c r="S34" i="7"/>
  <c r="T34" i="7"/>
  <c r="S35" i="7"/>
  <c r="T35" i="7"/>
  <c r="S37" i="7"/>
  <c r="T37" i="7"/>
  <c r="S38" i="7"/>
  <c r="T38" i="7"/>
  <c r="S40" i="7"/>
  <c r="T40" i="7"/>
  <c r="S42" i="7"/>
  <c r="T42" i="7"/>
  <c r="S44" i="7"/>
  <c r="T44" i="7"/>
  <c r="S36" i="6"/>
  <c r="T36" i="6"/>
  <c r="S37" i="6"/>
  <c r="T37" i="6"/>
  <c r="S38" i="6"/>
  <c r="T38" i="6"/>
  <c r="S43" i="6"/>
  <c r="T43" i="6"/>
  <c r="S39" i="6"/>
  <c r="T39" i="6"/>
  <c r="S44" i="6"/>
  <c r="T44" i="6"/>
  <c r="S34" i="6"/>
  <c r="T34" i="6"/>
  <c r="S40" i="6"/>
  <c r="T40" i="6"/>
  <c r="S41" i="6"/>
  <c r="T41" i="6"/>
  <c r="S35" i="6"/>
  <c r="T35" i="6"/>
  <c r="S42" i="6"/>
  <c r="T42" i="6"/>
  <c r="S34" i="5"/>
  <c r="T34" i="5"/>
  <c r="S35" i="5"/>
  <c r="T35" i="5"/>
  <c r="S36" i="5"/>
  <c r="T36" i="5"/>
  <c r="S37" i="5"/>
  <c r="T37" i="5"/>
  <c r="S38" i="5"/>
  <c r="T38" i="5"/>
  <c r="S42" i="5"/>
  <c r="T42" i="5"/>
  <c r="S39" i="5"/>
  <c r="T39" i="5"/>
  <c r="S43" i="5"/>
  <c r="T43" i="5"/>
  <c r="S41" i="5"/>
  <c r="T41" i="5"/>
  <c r="S40" i="5"/>
  <c r="T40" i="5"/>
  <c r="S44" i="5"/>
  <c r="T44" i="5"/>
  <c r="S23" i="9"/>
  <c r="S30" i="9"/>
  <c r="S25" i="9"/>
  <c r="S15" i="9"/>
  <c r="S29" i="9"/>
  <c r="S19" i="9"/>
  <c r="S20" i="9"/>
  <c r="S12" i="9"/>
  <c r="S17" i="9"/>
  <c r="S21" i="9"/>
  <c r="S27" i="9"/>
  <c r="R22" i="7"/>
  <c r="S22" i="7" s="1"/>
  <c r="S22" i="9"/>
  <c r="S13" i="9"/>
  <c r="S31" i="9"/>
  <c r="S14" i="9"/>
  <c r="S33" i="9"/>
  <c r="S32" i="9"/>
  <c r="B30" i="7"/>
  <c r="R27" i="7"/>
  <c r="R29" i="6"/>
  <c r="V22" i="7"/>
  <c r="V26" i="7"/>
  <c r="V14" i="7"/>
  <c r="V18" i="7"/>
  <c r="V30" i="7"/>
  <c r="V15" i="7"/>
  <c r="V19" i="7"/>
  <c r="V23" i="7"/>
  <c r="V27" i="7"/>
  <c r="V31" i="7"/>
  <c r="V31" i="8" s="1"/>
  <c r="V31" i="9" s="1"/>
  <c r="V31" i="10" s="1"/>
  <c r="V31" i="11" s="1"/>
  <c r="V31" i="12" s="1"/>
  <c r="V12" i="7"/>
  <c r="V16" i="7"/>
  <c r="V20" i="7"/>
  <c r="V24" i="7"/>
  <c r="V28" i="7"/>
  <c r="V32" i="7"/>
  <c r="V13" i="7"/>
  <c r="V17" i="7"/>
  <c r="V21" i="7"/>
  <c r="V25" i="7"/>
  <c r="V33" i="7"/>
  <c r="S12" i="8"/>
  <c r="S30" i="8"/>
  <c r="S31" i="8"/>
  <c r="S32" i="8"/>
  <c r="R24" i="7"/>
  <c r="R15" i="7"/>
  <c r="R19" i="7"/>
  <c r="S19" i="7" s="1"/>
  <c r="R23" i="7"/>
  <c r="R20" i="7"/>
  <c r="R13" i="7"/>
  <c r="R17" i="7"/>
  <c r="R21" i="7"/>
  <c r="R25" i="7"/>
  <c r="R26" i="7"/>
  <c r="R28" i="7"/>
  <c r="R14" i="7"/>
  <c r="R18" i="7"/>
  <c r="R16" i="7"/>
  <c r="D16" i="7"/>
  <c r="B16" i="7"/>
  <c r="D12" i="7"/>
  <c r="R33" i="7"/>
  <c r="R32" i="7"/>
  <c r="R31" i="7"/>
  <c r="R30" i="7"/>
  <c r="R29" i="7"/>
  <c r="D14" i="7"/>
  <c r="B14" i="7"/>
  <c r="R12" i="7"/>
  <c r="D15" i="7"/>
  <c r="B15" i="7"/>
  <c r="B17" i="7"/>
  <c r="B18" i="7"/>
  <c r="B19" i="7"/>
  <c r="B26" i="7"/>
  <c r="B27" i="7"/>
  <c r="B28" i="7"/>
  <c r="R27" i="6"/>
  <c r="D17" i="5"/>
  <c r="D25" i="5"/>
  <c r="D29" i="5"/>
  <c r="B17" i="6"/>
  <c r="D14" i="6"/>
  <c r="B12" i="6"/>
  <c r="B12" i="5"/>
  <c r="B14" i="5"/>
  <c r="B22" i="5"/>
  <c r="R18" i="5"/>
  <c r="R26" i="5"/>
  <c r="R16" i="6"/>
  <c r="R22" i="6"/>
  <c r="B32" i="5"/>
  <c r="R15" i="5"/>
  <c r="R19" i="5"/>
  <c r="R23" i="5"/>
  <c r="R12" i="6"/>
  <c r="R17" i="6"/>
  <c r="R21" i="6"/>
  <c r="R25" i="6"/>
  <c r="B18" i="5"/>
  <c r="B20" i="5"/>
  <c r="B24" i="5"/>
  <c r="R22" i="5"/>
  <c r="R15" i="6"/>
  <c r="R18" i="6"/>
  <c r="R14" i="5"/>
  <c r="R20" i="5"/>
  <c r="R24" i="5"/>
  <c r="R28" i="5"/>
  <c r="R13" i="6"/>
  <c r="R20" i="6"/>
  <c r="R24" i="6"/>
  <c r="R13" i="5"/>
  <c r="R17" i="5"/>
  <c r="R21" i="5"/>
  <c r="R25" i="5"/>
  <c r="R29" i="5"/>
  <c r="R14" i="6"/>
  <c r="R19" i="6"/>
  <c r="R23" i="6"/>
  <c r="B24" i="6"/>
  <c r="B25" i="6"/>
  <c r="B26" i="6"/>
  <c r="B27" i="6"/>
  <c r="B28" i="6"/>
  <c r="B29" i="6"/>
  <c r="B30" i="6"/>
  <c r="B31" i="6"/>
  <c r="B32" i="6"/>
  <c r="B33" i="6"/>
  <c r="B35" i="6"/>
  <c r="B37" i="6"/>
  <c r="B39" i="6"/>
  <c r="B41" i="6"/>
  <c r="B43" i="6"/>
  <c r="B18" i="6"/>
  <c r="B19" i="6"/>
  <c r="B20" i="6"/>
  <c r="B21" i="6"/>
  <c r="B22" i="6"/>
  <c r="B23" i="6"/>
  <c r="R26" i="6"/>
  <c r="R28" i="6"/>
  <c r="B34" i="6"/>
  <c r="B36" i="6"/>
  <c r="B38" i="6"/>
  <c r="B40" i="6"/>
  <c r="B42" i="6"/>
  <c r="B44" i="6"/>
  <c r="B31" i="5"/>
  <c r="D34" i="5"/>
  <c r="B34" i="5"/>
  <c r="D35" i="5"/>
  <c r="B35" i="5"/>
  <c r="D36" i="5"/>
  <c r="B36" i="5"/>
  <c r="D37" i="5"/>
  <c r="B37" i="5"/>
  <c r="R27" i="5"/>
  <c r="B38" i="5"/>
  <c r="B39" i="5"/>
  <c r="B40" i="5"/>
  <c r="B41" i="5"/>
  <c r="B42" i="5"/>
  <c r="B43" i="5"/>
  <c r="B44" i="5"/>
  <c r="W40" i="4"/>
  <c r="D44" i="4"/>
  <c r="D41" i="4"/>
  <c r="D40" i="4"/>
  <c r="D37" i="4"/>
  <c r="D36" i="4"/>
  <c r="D33" i="4"/>
  <c r="D32" i="4"/>
  <c r="D29" i="4"/>
  <c r="D28" i="4"/>
  <c r="D25" i="4"/>
  <c r="D24" i="4"/>
  <c r="D21" i="4"/>
  <c r="D20" i="4"/>
  <c r="D17" i="4"/>
  <c r="D16" i="4"/>
  <c r="D13" i="4"/>
  <c r="D12" i="4"/>
  <c r="B41" i="4"/>
  <c r="B37" i="4"/>
  <c r="B33" i="4"/>
  <c r="B29" i="4"/>
  <c r="B25" i="4"/>
  <c r="B21" i="4"/>
  <c r="B17" i="4"/>
  <c r="B13" i="4"/>
  <c r="B44" i="4"/>
  <c r="D43" i="4"/>
  <c r="B42" i="4"/>
  <c r="B40" i="4"/>
  <c r="D39" i="4"/>
  <c r="D38" i="4"/>
  <c r="B36" i="4"/>
  <c r="D35" i="4"/>
  <c r="B34" i="4"/>
  <c r="B32" i="4"/>
  <c r="D31" i="4"/>
  <c r="D30" i="4"/>
  <c r="B28" i="4"/>
  <c r="D27" i="4"/>
  <c r="D26" i="4"/>
  <c r="B24" i="4"/>
  <c r="D23" i="4"/>
  <c r="B22" i="4"/>
  <c r="B20" i="4"/>
  <c r="D19" i="4"/>
  <c r="D18" i="4"/>
  <c r="B16" i="4"/>
  <c r="D15" i="4"/>
  <c r="B12" i="4"/>
  <c r="I44" i="4"/>
  <c r="N28" i="4" s="1"/>
  <c r="Q12" i="3"/>
  <c r="I43" i="3"/>
  <c r="I42" i="3"/>
  <c r="I41" i="3"/>
  <c r="I40" i="3"/>
  <c r="I39" i="3"/>
  <c r="I38" i="3"/>
  <c r="I37" i="3"/>
  <c r="I36" i="3"/>
  <c r="I35" i="3"/>
  <c r="I34" i="3"/>
  <c r="I33" i="3"/>
  <c r="I32" i="3"/>
  <c r="I44" i="3"/>
  <c r="G44" i="3"/>
  <c r="N44" i="3" s="1"/>
  <c r="G43" i="3"/>
  <c r="N43" i="3" s="1"/>
  <c r="G42" i="3"/>
  <c r="N42" i="3" s="1"/>
  <c r="G41" i="3"/>
  <c r="N41" i="3" s="1"/>
  <c r="G40" i="3"/>
  <c r="N40" i="3" s="1"/>
  <c r="G39" i="3"/>
  <c r="N39" i="3" s="1"/>
  <c r="G38" i="3"/>
  <c r="N38" i="3" s="1"/>
  <c r="G37" i="3"/>
  <c r="N37" i="3" s="1"/>
  <c r="G36" i="3"/>
  <c r="N36" i="3" s="1"/>
  <c r="G35" i="3"/>
  <c r="N35" i="3" s="1"/>
  <c r="G34" i="3"/>
  <c r="N34" i="3" s="1"/>
  <c r="G33" i="3"/>
  <c r="N33" i="3" s="1"/>
  <c r="G32" i="3"/>
  <c r="N32" i="3" s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A44" i="3"/>
  <c r="D44" i="3" s="1"/>
  <c r="A43" i="3"/>
  <c r="D43" i="3" s="1"/>
  <c r="A42" i="3"/>
  <c r="D42" i="3" s="1"/>
  <c r="A41" i="3"/>
  <c r="D41" i="3" s="1"/>
  <c r="A40" i="3"/>
  <c r="D40" i="3" s="1"/>
  <c r="A39" i="3"/>
  <c r="D39" i="3" s="1"/>
  <c r="A38" i="3"/>
  <c r="D38" i="3" s="1"/>
  <c r="A37" i="3"/>
  <c r="D37" i="3" s="1"/>
  <c r="A36" i="3"/>
  <c r="D36" i="3" s="1"/>
  <c r="A35" i="3"/>
  <c r="D35" i="3" s="1"/>
  <c r="A34" i="3"/>
  <c r="D34" i="3" s="1"/>
  <c r="A33" i="3"/>
  <c r="D33" i="3" s="1"/>
  <c r="A32" i="3"/>
  <c r="D32" i="3" s="1"/>
  <c r="A31" i="3"/>
  <c r="D31" i="3" s="1"/>
  <c r="A30" i="3"/>
  <c r="D30" i="3" s="1"/>
  <c r="A29" i="3"/>
  <c r="D29" i="3" s="1"/>
  <c r="A28" i="3"/>
  <c r="D28" i="3" s="1"/>
  <c r="A27" i="3"/>
  <c r="D27" i="3" s="1"/>
  <c r="A26" i="3"/>
  <c r="D26" i="3" s="1"/>
  <c r="A25" i="3"/>
  <c r="D25" i="3" s="1"/>
  <c r="A24" i="3"/>
  <c r="D24" i="3" s="1"/>
  <c r="A23" i="3"/>
  <c r="D23" i="3" s="1"/>
  <c r="A22" i="3"/>
  <c r="D22" i="3" s="1"/>
  <c r="A21" i="3"/>
  <c r="D21" i="3" s="1"/>
  <c r="A20" i="3"/>
  <c r="D20" i="3" s="1"/>
  <c r="A19" i="3"/>
  <c r="D19" i="3" s="1"/>
  <c r="A18" i="3"/>
  <c r="D18" i="3" s="1"/>
  <c r="A17" i="3"/>
  <c r="D17" i="3" s="1"/>
  <c r="A16" i="3"/>
  <c r="D16" i="3" s="1"/>
  <c r="A15" i="3"/>
  <c r="D15" i="3" s="1"/>
  <c r="A14" i="3"/>
  <c r="D14" i="3" s="1"/>
  <c r="A13" i="3"/>
  <c r="A12" i="3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D44" i="2"/>
  <c r="D43" i="2"/>
  <c r="D42" i="2"/>
  <c r="D41" i="2"/>
  <c r="D40" i="2"/>
  <c r="D39" i="2"/>
  <c r="D38" i="2"/>
  <c r="D37" i="2"/>
  <c r="D36" i="2"/>
  <c r="D35" i="2"/>
  <c r="D34" i="2"/>
  <c r="D13" i="2"/>
  <c r="B44" i="2"/>
  <c r="B43" i="2"/>
  <c r="B42" i="2"/>
  <c r="B41" i="2"/>
  <c r="B40" i="2"/>
  <c r="B39" i="2"/>
  <c r="B38" i="2"/>
  <c r="B37" i="2"/>
  <c r="B36" i="2"/>
  <c r="B35" i="2"/>
  <c r="B34" i="2"/>
  <c r="B13" i="2"/>
  <c r="Q44" i="4"/>
  <c r="Q43" i="4"/>
  <c r="Q42" i="4"/>
  <c r="Q41" i="4"/>
  <c r="Q40" i="4"/>
  <c r="Q39" i="4"/>
  <c r="Q38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P44" i="4"/>
  <c r="W44" i="4" s="1"/>
  <c r="P43" i="4"/>
  <c r="W43" i="4" s="1"/>
  <c r="P42" i="4"/>
  <c r="W42" i="4" s="1"/>
  <c r="P41" i="4"/>
  <c r="W41" i="4" s="1"/>
  <c r="P40" i="4"/>
  <c r="P39" i="4"/>
  <c r="W39" i="4" s="1"/>
  <c r="P38" i="4"/>
  <c r="W38" i="4" s="1"/>
  <c r="P37" i="4"/>
  <c r="W37" i="4" s="1"/>
  <c r="P36" i="4"/>
  <c r="W36" i="4" s="1"/>
  <c r="P35" i="4"/>
  <c r="W35" i="4" s="1"/>
  <c r="P34" i="4"/>
  <c r="W34" i="4" s="1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R36" i="3" l="1"/>
  <c r="S36" i="3" s="1"/>
  <c r="R40" i="3"/>
  <c r="S40" i="3" s="1"/>
  <c r="R44" i="3"/>
  <c r="R35" i="2"/>
  <c r="S35" i="2" s="1"/>
  <c r="R39" i="2"/>
  <c r="S39" i="2" s="1"/>
  <c r="R43" i="2"/>
  <c r="S43" i="2" s="1"/>
  <c r="R35" i="3"/>
  <c r="S35" i="3" s="1"/>
  <c r="R39" i="3"/>
  <c r="S39" i="3" s="1"/>
  <c r="R43" i="3"/>
  <c r="S43" i="3" s="1"/>
  <c r="R37" i="3"/>
  <c r="S37" i="3" s="1"/>
  <c r="R41" i="3"/>
  <c r="S41" i="3" s="1"/>
  <c r="R34" i="3"/>
  <c r="S34" i="3" s="1"/>
  <c r="R38" i="3"/>
  <c r="S38" i="3" s="1"/>
  <c r="R42" i="3"/>
  <c r="S42" i="3" s="1"/>
  <c r="R36" i="2"/>
  <c r="S36" i="2" s="1"/>
  <c r="R40" i="2"/>
  <c r="S40" i="2" s="1"/>
  <c r="R44" i="2"/>
  <c r="R37" i="2"/>
  <c r="S37" i="2" s="1"/>
  <c r="R41" i="2"/>
  <c r="S41" i="2" s="1"/>
  <c r="R34" i="2"/>
  <c r="S34" i="2" s="1"/>
  <c r="R38" i="2"/>
  <c r="S38" i="2" s="1"/>
  <c r="R42" i="2"/>
  <c r="S42" i="2" s="1"/>
  <c r="I29" i="3"/>
  <c r="D12" i="3"/>
  <c r="I26" i="3"/>
  <c r="N26" i="3" s="1"/>
  <c r="D13" i="3"/>
  <c r="S44" i="3"/>
  <c r="V31" i="13"/>
  <c r="V18" i="8"/>
  <c r="V18" i="9" s="1"/>
  <c r="V30" i="8"/>
  <c r="V28" i="9" s="1"/>
  <c r="V30" i="10" s="1"/>
  <c r="V30" i="11" s="1"/>
  <c r="V30" i="12" s="1"/>
  <c r="V30" i="13" s="1"/>
  <c r="V28" i="8"/>
  <c r="V24" i="9" s="1"/>
  <c r="V23" i="8"/>
  <c r="V17" i="9" s="1"/>
  <c r="V27" i="8"/>
  <c r="V25" i="9" s="1"/>
  <c r="V25" i="8"/>
  <c r="V27" i="9" s="1"/>
  <c r="V29" i="10" s="1"/>
  <c r="V29" i="11" s="1"/>
  <c r="V28" i="12" s="1"/>
  <c r="V13" i="8"/>
  <c r="V14" i="9" s="1"/>
  <c r="V32" i="8"/>
  <c r="V32" i="9" s="1"/>
  <c r="V32" i="10" s="1"/>
  <c r="V32" i="11" s="1"/>
  <c r="V32" i="12" s="1"/>
  <c r="V17" i="8"/>
  <c r="V12" i="9" s="1"/>
  <c r="V14" i="8"/>
  <c r="V16" i="9" s="1"/>
  <c r="T32" i="7"/>
  <c r="V12" i="8"/>
  <c r="V19" i="9" s="1"/>
  <c r="V26" i="8"/>
  <c r="V23" i="9" s="1"/>
  <c r="V15" i="8"/>
  <c r="V13" i="9" s="1"/>
  <c r="V22" i="8"/>
  <c r="V30" i="9" s="1"/>
  <c r="V29" i="8"/>
  <c r="V15" i="9" s="1"/>
  <c r="V19" i="8"/>
  <c r="V29" i="9" s="1"/>
  <c r="V16" i="8"/>
  <c r="V21" i="9" s="1"/>
  <c r="V33" i="8"/>
  <c r="V33" i="9" s="1"/>
  <c r="V33" i="10" s="1"/>
  <c r="V33" i="11" s="1"/>
  <c r="V33" i="12" s="1"/>
  <c r="V24" i="8"/>
  <c r="V22" i="9" s="1"/>
  <c r="V20" i="8"/>
  <c r="V26" i="9" s="1"/>
  <c r="V21" i="8"/>
  <c r="V20" i="9" s="1"/>
  <c r="S21" i="7"/>
  <c r="T21" i="7"/>
  <c r="S23" i="7"/>
  <c r="T23" i="7"/>
  <c r="T12" i="7"/>
  <c r="T29" i="7"/>
  <c r="T33" i="7"/>
  <c r="S28" i="7"/>
  <c r="T28" i="7"/>
  <c r="S17" i="7"/>
  <c r="T17" i="7"/>
  <c r="T19" i="7"/>
  <c r="T30" i="7"/>
  <c r="S16" i="7"/>
  <c r="T16" i="7"/>
  <c r="S26" i="7"/>
  <c r="T26" i="7"/>
  <c r="S13" i="7"/>
  <c r="T13" i="7"/>
  <c r="S15" i="7"/>
  <c r="T15" i="7"/>
  <c r="S14" i="7"/>
  <c r="T14" i="7"/>
  <c r="T31" i="7"/>
  <c r="T18" i="7"/>
  <c r="S25" i="7"/>
  <c r="T25" i="7"/>
  <c r="S20" i="7"/>
  <c r="T20" i="7"/>
  <c r="S24" i="7"/>
  <c r="T24" i="7"/>
  <c r="S27" i="7"/>
  <c r="T27" i="7"/>
  <c r="T22" i="7"/>
  <c r="S18" i="6"/>
  <c r="S21" i="6"/>
  <c r="S23" i="6"/>
  <c r="S17" i="6"/>
  <c r="S22" i="6"/>
  <c r="S19" i="6"/>
  <c r="S20" i="6"/>
  <c r="S44" i="2"/>
  <c r="S18" i="7"/>
  <c r="S12" i="7"/>
  <c r="S32" i="7"/>
  <c r="S30" i="7"/>
  <c r="S31" i="7"/>
  <c r="S29" i="7"/>
  <c r="S33" i="7"/>
  <c r="S16" i="6"/>
  <c r="S19" i="5"/>
  <c r="S13" i="5"/>
  <c r="R32" i="5"/>
  <c r="S22" i="5"/>
  <c r="R30" i="5"/>
  <c r="S18" i="5"/>
  <c r="S14" i="6"/>
  <c r="S13" i="6"/>
  <c r="S20" i="5"/>
  <c r="R12" i="5"/>
  <c r="R33" i="5"/>
  <c r="R31" i="5"/>
  <c r="S15" i="6"/>
  <c r="S12" i="6"/>
  <c r="R32" i="6"/>
  <c r="R33" i="6"/>
  <c r="R31" i="6"/>
  <c r="R30" i="6"/>
  <c r="R16" i="5"/>
  <c r="S14" i="5"/>
  <c r="S29" i="6"/>
  <c r="S25" i="6"/>
  <c r="S24" i="6"/>
  <c r="S27" i="6"/>
  <c r="S28" i="6"/>
  <c r="S26" i="6"/>
  <c r="S21" i="5"/>
  <c r="S15" i="5"/>
  <c r="S17" i="5"/>
  <c r="S23" i="5"/>
  <c r="S27" i="5"/>
  <c r="S26" i="5"/>
  <c r="S29" i="5"/>
  <c r="S25" i="5"/>
  <c r="S28" i="5"/>
  <c r="S24" i="5"/>
  <c r="B18" i="4"/>
  <c r="B26" i="4"/>
  <c r="B30" i="4"/>
  <c r="B38" i="4"/>
  <c r="B15" i="4"/>
  <c r="B19" i="4"/>
  <c r="B23" i="4"/>
  <c r="B27" i="4"/>
  <c r="B31" i="4"/>
  <c r="B35" i="4"/>
  <c r="B39" i="4"/>
  <c r="B43" i="4"/>
  <c r="D14" i="4"/>
  <c r="D22" i="4"/>
  <c r="D34" i="4"/>
  <c r="D42" i="4"/>
  <c r="B14" i="4"/>
  <c r="I14" i="3"/>
  <c r="N14" i="3" s="1"/>
  <c r="I22" i="3"/>
  <c r="N22" i="3" s="1"/>
  <c r="I15" i="3"/>
  <c r="N15" i="3" s="1"/>
  <c r="I19" i="3"/>
  <c r="N19" i="3" s="1"/>
  <c r="I23" i="3"/>
  <c r="N23" i="3" s="1"/>
  <c r="I27" i="3"/>
  <c r="I31" i="3"/>
  <c r="I18" i="3"/>
  <c r="N18" i="3" s="1"/>
  <c r="I30" i="3"/>
  <c r="I12" i="3"/>
  <c r="N12" i="3" s="1"/>
  <c r="I16" i="3"/>
  <c r="N16" i="3" s="1"/>
  <c r="I20" i="3"/>
  <c r="N20" i="3" s="1"/>
  <c r="I24" i="3"/>
  <c r="N24" i="3" s="1"/>
  <c r="I28" i="3"/>
  <c r="N28" i="3" s="1"/>
  <c r="I13" i="3"/>
  <c r="N13" i="3" s="1"/>
  <c r="I17" i="3"/>
  <c r="N17" i="3" s="1"/>
  <c r="I21" i="3"/>
  <c r="N21" i="3" s="1"/>
  <c r="I25" i="3"/>
  <c r="N25" i="3" s="1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N27" i="3" l="1"/>
  <c r="N31" i="3"/>
  <c r="R31" i="3" s="1"/>
  <c r="S31" i="3" s="1"/>
  <c r="N29" i="3"/>
  <c r="R29" i="3" s="1"/>
  <c r="S29" i="3" s="1"/>
  <c r="N30" i="3"/>
  <c r="R30" i="3" s="1"/>
  <c r="S30" i="3" s="1"/>
  <c r="U43" i="3"/>
  <c r="W43" i="3"/>
  <c r="X43" i="3" s="1"/>
  <c r="U44" i="3"/>
  <c r="W44" i="3"/>
  <c r="X44" i="3" s="1"/>
  <c r="W41" i="3"/>
  <c r="X41" i="3" s="1"/>
  <c r="U41" i="3"/>
  <c r="U42" i="3"/>
  <c r="W42" i="3"/>
  <c r="X42" i="3" s="1"/>
  <c r="W40" i="3"/>
  <c r="X40" i="3" s="1"/>
  <c r="U40" i="3"/>
  <c r="R17" i="3"/>
  <c r="S17" i="3" s="1"/>
  <c r="R19" i="3"/>
  <c r="S19" i="3" s="1"/>
  <c r="R26" i="3"/>
  <c r="S26" i="3" s="1"/>
  <c r="R13" i="3"/>
  <c r="S13" i="3" s="1"/>
  <c r="R16" i="3"/>
  <c r="S16" i="3" s="1"/>
  <c r="R15" i="3"/>
  <c r="S15" i="3" s="1"/>
  <c r="R18" i="3"/>
  <c r="S18" i="3" s="1"/>
  <c r="R25" i="3"/>
  <c r="S25" i="3" s="1"/>
  <c r="R28" i="3"/>
  <c r="S28" i="3" s="1"/>
  <c r="R22" i="3"/>
  <c r="S22" i="3" s="1"/>
  <c r="R20" i="3"/>
  <c r="S20" i="3" s="1"/>
  <c r="R27" i="3"/>
  <c r="S27" i="3" s="1"/>
  <c r="R21" i="3"/>
  <c r="S21" i="3" s="1"/>
  <c r="R24" i="3"/>
  <c r="S24" i="3" s="1"/>
  <c r="R23" i="3"/>
  <c r="S23" i="3" s="1"/>
  <c r="R14" i="3"/>
  <c r="S14" i="3" s="1"/>
  <c r="U36" i="3"/>
  <c r="W36" i="3"/>
  <c r="X36" i="3" s="1"/>
  <c r="U39" i="3"/>
  <c r="W39" i="3"/>
  <c r="X39" i="3" s="1"/>
  <c r="U37" i="3"/>
  <c r="W37" i="3"/>
  <c r="X37" i="3" s="1"/>
  <c r="U35" i="3"/>
  <c r="W35" i="3"/>
  <c r="X35" i="3" s="1"/>
  <c r="W34" i="3"/>
  <c r="X34" i="3" s="1"/>
  <c r="U34" i="3"/>
  <c r="W38" i="3"/>
  <c r="X38" i="3" s="1"/>
  <c r="U38" i="3"/>
  <c r="V23" i="10"/>
  <c r="V26" i="11" s="1"/>
  <c r="V13" i="10"/>
  <c r="V17" i="10"/>
  <c r="V26" i="10"/>
  <c r="V16" i="10"/>
  <c r="V13" i="11" s="1"/>
  <c r="V20" i="10"/>
  <c r="V14" i="10"/>
  <c r="V18" i="10"/>
  <c r="V19" i="11" s="1"/>
  <c r="V33" i="13"/>
  <c r="V32" i="13"/>
  <c r="V27" i="10"/>
  <c r="V15" i="10"/>
  <c r="V28" i="11" s="1"/>
  <c r="V25" i="12" s="1"/>
  <c r="V24" i="10"/>
  <c r="V28" i="10"/>
  <c r="V25" i="10"/>
  <c r="V20" i="11" s="1"/>
  <c r="V22" i="10"/>
  <c r="V28" i="13"/>
  <c r="V21" i="10"/>
  <c r="V12" i="10"/>
  <c r="V12" i="11" s="1"/>
  <c r="V19" i="10"/>
  <c r="V16" i="11" s="1"/>
  <c r="V24" i="12" s="1"/>
  <c r="T18" i="6"/>
  <c r="T33" i="6"/>
  <c r="T29" i="6"/>
  <c r="T26" i="6"/>
  <c r="T32" i="6"/>
  <c r="T20" i="6"/>
  <c r="T28" i="6"/>
  <c r="T17" i="6"/>
  <c r="T23" i="6"/>
  <c r="T27" i="6"/>
  <c r="T24" i="6"/>
  <c r="T30" i="6"/>
  <c r="T22" i="6"/>
  <c r="T16" i="6"/>
  <c r="T14" i="6"/>
  <c r="T31" i="6"/>
  <c r="T12" i="6"/>
  <c r="T19" i="6"/>
  <c r="T15" i="6"/>
  <c r="T25" i="6"/>
  <c r="T21" i="6"/>
  <c r="T13" i="6"/>
  <c r="T23" i="5"/>
  <c r="T28" i="5"/>
  <c r="T21" i="5"/>
  <c r="T18" i="5"/>
  <c r="T25" i="5"/>
  <c r="T31" i="5"/>
  <c r="T17" i="5"/>
  <c r="T27" i="5"/>
  <c r="T15" i="5"/>
  <c r="T26" i="5"/>
  <c r="T16" i="5"/>
  <c r="S33" i="5"/>
  <c r="T33" i="5"/>
  <c r="S32" i="5"/>
  <c r="T32" i="5"/>
  <c r="T22" i="5"/>
  <c r="T19" i="5"/>
  <c r="T14" i="5"/>
  <c r="S30" i="5"/>
  <c r="T30" i="5"/>
  <c r="S12" i="5"/>
  <c r="T12" i="5"/>
  <c r="T20" i="5"/>
  <c r="T13" i="5"/>
  <c r="T24" i="5"/>
  <c r="T29" i="5"/>
  <c r="S31" i="5"/>
  <c r="S16" i="5"/>
  <c r="S32" i="6"/>
  <c r="S30" i="6"/>
  <c r="S31" i="6"/>
  <c r="S33" i="6"/>
  <c r="R12" i="3"/>
  <c r="R33" i="3"/>
  <c r="R32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L6" i="4"/>
  <c r="E6" i="4"/>
  <c r="T36" i="3" l="1"/>
  <c r="T38" i="3"/>
  <c r="T34" i="3"/>
  <c r="T35" i="3"/>
  <c r="T40" i="3"/>
  <c r="T41" i="3"/>
  <c r="T42" i="3"/>
  <c r="T43" i="3"/>
  <c r="T37" i="3"/>
  <c r="T39" i="3"/>
  <c r="T44" i="3"/>
  <c r="T31" i="3"/>
  <c r="T16" i="3"/>
  <c r="T14" i="3"/>
  <c r="T21" i="3"/>
  <c r="T32" i="3"/>
  <c r="T13" i="3"/>
  <c r="T23" i="3"/>
  <c r="T22" i="3"/>
  <c r="T18" i="3"/>
  <c r="T33" i="3"/>
  <c r="T27" i="3"/>
  <c r="T19" i="3"/>
  <c r="T30" i="3"/>
  <c r="T28" i="3"/>
  <c r="T17" i="3"/>
  <c r="T12" i="3"/>
  <c r="T29" i="3"/>
  <c r="T26" i="3"/>
  <c r="T25" i="3"/>
  <c r="T20" i="3"/>
  <c r="T24" i="3"/>
  <c r="T15" i="3"/>
  <c r="V18" i="11"/>
  <c r="V23" i="11"/>
  <c r="V27" i="11"/>
  <c r="V27" i="12" s="1"/>
  <c r="V24" i="13"/>
  <c r="V18" i="12"/>
  <c r="V21" i="11"/>
  <c r="V25" i="11"/>
  <c r="V14" i="11"/>
  <c r="V20" i="13"/>
  <c r="V13" i="12"/>
  <c r="V24" i="11"/>
  <c r="V15" i="11"/>
  <c r="V26" i="12" s="1"/>
  <c r="V15" i="12"/>
  <c r="V22" i="11"/>
  <c r="V29" i="12" s="1"/>
  <c r="V23" i="12"/>
  <c r="V17" i="12"/>
  <c r="V17" i="11"/>
  <c r="R36" i="4"/>
  <c r="R40" i="4"/>
  <c r="R44" i="4"/>
  <c r="R37" i="4"/>
  <c r="R41" i="4"/>
  <c r="R34" i="4"/>
  <c r="R38" i="4"/>
  <c r="R42" i="4"/>
  <c r="R35" i="4"/>
  <c r="R39" i="4"/>
  <c r="R43" i="4"/>
  <c r="S32" i="3"/>
  <c r="S33" i="3"/>
  <c r="S12" i="3"/>
  <c r="R15" i="4"/>
  <c r="R19" i="4"/>
  <c r="R23" i="4"/>
  <c r="R27" i="4"/>
  <c r="R31" i="4"/>
  <c r="R18" i="4"/>
  <c r="R30" i="4"/>
  <c r="R16" i="4"/>
  <c r="R20" i="4"/>
  <c r="R24" i="4"/>
  <c r="R28" i="4"/>
  <c r="R14" i="4"/>
  <c r="R22" i="4"/>
  <c r="R26" i="4"/>
  <c r="R13" i="4"/>
  <c r="R17" i="4"/>
  <c r="R21" i="4"/>
  <c r="R25" i="4"/>
  <c r="R29" i="4"/>
  <c r="L6" i="3"/>
  <c r="E6" i="3"/>
  <c r="L6" i="2"/>
  <c r="E6" i="2"/>
  <c r="D17" i="2" l="1"/>
  <c r="B17" i="2"/>
  <c r="B21" i="2"/>
  <c r="D21" i="2"/>
  <c r="D29" i="2"/>
  <c r="B29" i="2"/>
  <c r="B33" i="2"/>
  <c r="D33" i="2"/>
  <c r="D25" i="2"/>
  <c r="B25" i="2"/>
  <c r="D14" i="2"/>
  <c r="B14" i="2"/>
  <c r="D18" i="2"/>
  <c r="B18" i="2"/>
  <c r="D22" i="2"/>
  <c r="B22" i="2"/>
  <c r="D26" i="2"/>
  <c r="B26" i="2"/>
  <c r="D30" i="2"/>
  <c r="B30" i="2"/>
  <c r="D15" i="2"/>
  <c r="B15" i="2"/>
  <c r="D19" i="2"/>
  <c r="B19" i="2"/>
  <c r="D23" i="2"/>
  <c r="B23" i="2"/>
  <c r="D27" i="2"/>
  <c r="B27" i="2"/>
  <c r="D31" i="2"/>
  <c r="B31" i="2"/>
  <c r="B16" i="2"/>
  <c r="D16" i="2"/>
  <c r="D20" i="2"/>
  <c r="B20" i="2"/>
  <c r="B24" i="2"/>
  <c r="D24" i="2"/>
  <c r="D28" i="2"/>
  <c r="B28" i="2"/>
  <c r="D32" i="2"/>
  <c r="B32" i="2"/>
  <c r="V12" i="12"/>
  <c r="V15" i="13"/>
  <c r="V22" i="12"/>
  <c r="V21" i="12"/>
  <c r="V19" i="13"/>
  <c r="V27" i="13"/>
  <c r="V16" i="12"/>
  <c r="V14" i="13"/>
  <c r="V29" i="13"/>
  <c r="V25" i="13"/>
  <c r="V13" i="13"/>
  <c r="V20" i="12"/>
  <c r="V19" i="12"/>
  <c r="V14" i="12"/>
  <c r="V23" i="13"/>
  <c r="S43" i="4"/>
  <c r="T43" i="4"/>
  <c r="S38" i="4"/>
  <c r="T38" i="4"/>
  <c r="S44" i="4"/>
  <c r="T44" i="4"/>
  <c r="S37" i="4"/>
  <c r="T37" i="4"/>
  <c r="S39" i="4"/>
  <c r="T39" i="4"/>
  <c r="S34" i="4"/>
  <c r="T34" i="4"/>
  <c r="S40" i="4"/>
  <c r="T40" i="4"/>
  <c r="S42" i="4"/>
  <c r="T42" i="4"/>
  <c r="S35" i="4"/>
  <c r="T35" i="4"/>
  <c r="S41" i="4"/>
  <c r="T41" i="4"/>
  <c r="S36" i="4"/>
  <c r="T36" i="4"/>
  <c r="S28" i="4"/>
  <c r="S23" i="4"/>
  <c r="S25" i="4"/>
  <c r="S26" i="4"/>
  <c r="S24" i="4"/>
  <c r="S18" i="4"/>
  <c r="S19" i="4"/>
  <c r="S13" i="4"/>
  <c r="S30" i="4"/>
  <c r="S21" i="4"/>
  <c r="S22" i="4"/>
  <c r="S20" i="4"/>
  <c r="S31" i="4"/>
  <c r="S15" i="4"/>
  <c r="S29" i="4"/>
  <c r="S17" i="4"/>
  <c r="S14" i="4"/>
  <c r="S16" i="4"/>
  <c r="S27" i="4"/>
  <c r="R12" i="4"/>
  <c r="R32" i="4"/>
  <c r="V26" i="13" l="1"/>
  <c r="V17" i="13"/>
  <c r="V21" i="13"/>
  <c r="V12" i="13"/>
  <c r="V16" i="13"/>
  <c r="V18" i="13"/>
  <c r="V22" i="13"/>
  <c r="S12" i="4"/>
  <c r="S32" i="4"/>
  <c r="R33" i="4"/>
  <c r="T29" i="4" s="1"/>
  <c r="T32" i="4" l="1"/>
  <c r="T27" i="4"/>
  <c r="T26" i="4"/>
  <c r="T21" i="4"/>
  <c r="T33" i="4"/>
  <c r="T16" i="4"/>
  <c r="T24" i="4"/>
  <c r="T22" i="4"/>
  <c r="T13" i="4"/>
  <c r="T31" i="4"/>
  <c r="T28" i="4"/>
  <c r="T17" i="4"/>
  <c r="T15" i="4"/>
  <c r="T23" i="4"/>
  <c r="T20" i="4"/>
  <c r="T14" i="4"/>
  <c r="T25" i="4"/>
  <c r="T12" i="4"/>
  <c r="T30" i="4"/>
  <c r="T19" i="4"/>
  <c r="T18" i="4"/>
  <c r="S33" i="4"/>
  <c r="I28" i="2"/>
  <c r="N28" i="2" s="1"/>
  <c r="I12" i="2"/>
  <c r="N12" i="2" s="1"/>
  <c r="I19" i="2"/>
  <c r="N19" i="2" s="1"/>
  <c r="I26" i="2"/>
  <c r="N26" i="2" s="1"/>
  <c r="I31" i="2"/>
  <c r="I22" i="2"/>
  <c r="N22" i="2" s="1"/>
  <c r="I13" i="2"/>
  <c r="N13" i="2" s="1"/>
  <c r="I27" i="2"/>
  <c r="N27" i="2" s="1"/>
  <c r="I30" i="2"/>
  <c r="N30" i="2" s="1"/>
  <c r="I23" i="2"/>
  <c r="N23" i="2" s="1"/>
  <c r="I29" i="2"/>
  <c r="N29" i="2" s="1"/>
  <c r="I18" i="2"/>
  <c r="N18" i="2" s="1"/>
  <c r="I25" i="2"/>
  <c r="N25" i="2" s="1"/>
  <c r="I14" i="2"/>
  <c r="N14" i="2" s="1"/>
  <c r="I20" i="2"/>
  <c r="N20" i="2" s="1"/>
  <c r="I24" i="2"/>
  <c r="N24" i="2" s="1"/>
  <c r="I17" i="2"/>
  <c r="N17" i="2" s="1"/>
  <c r="I21" i="2"/>
  <c r="N21" i="2" s="1"/>
  <c r="D12" i="2"/>
  <c r="B12" i="2"/>
  <c r="N31" i="2" l="1"/>
  <c r="R31" i="2" s="1"/>
  <c r="S31" i="2" s="1"/>
  <c r="R13" i="2"/>
  <c r="S13" i="2" s="1"/>
  <c r="R15" i="2"/>
  <c r="R21" i="2"/>
  <c r="R26" i="2"/>
  <c r="R24" i="2"/>
  <c r="S24" i="2" s="1"/>
  <c r="R18" i="2"/>
  <c r="S18" i="2" s="1"/>
  <c r="R30" i="2"/>
  <c r="R16" i="2"/>
  <c r="S16" i="2" s="1"/>
  <c r="R12" i="2"/>
  <c r="R20" i="2"/>
  <c r="S20" i="2" s="1"/>
  <c r="R27" i="2"/>
  <c r="S27" i="2" s="1"/>
  <c r="R28" i="2"/>
  <c r="S28" i="2" s="1"/>
  <c r="R14" i="2"/>
  <c r="U14" i="3" s="1"/>
  <c r="U15" i="4" s="1"/>
  <c r="R29" i="2"/>
  <c r="R17" i="2"/>
  <c r="S17" i="2" s="1"/>
  <c r="R25" i="2"/>
  <c r="S25" i="2" s="1"/>
  <c r="R23" i="2"/>
  <c r="S23" i="2" s="1"/>
  <c r="R22" i="2"/>
  <c r="R19" i="2"/>
  <c r="S19" i="2" s="1"/>
  <c r="U30" i="5"/>
  <c r="W30" i="5" s="1"/>
  <c r="R32" i="2"/>
  <c r="U12" i="3"/>
  <c r="U12" i="4" s="1"/>
  <c r="U23" i="3"/>
  <c r="W23" i="3" s="1"/>
  <c r="R33" i="2"/>
  <c r="U18" i="3"/>
  <c r="U20" i="4" s="1"/>
  <c r="W20" i="4" s="1"/>
  <c r="U28" i="3"/>
  <c r="U26" i="3"/>
  <c r="U24" i="3"/>
  <c r="U31" i="3"/>
  <c r="U30" i="3"/>
  <c r="U22" i="3"/>
  <c r="U13" i="3"/>
  <c r="U19" i="3"/>
  <c r="U17" i="4" s="1"/>
  <c r="U17" i="3" l="1"/>
  <c r="U21" i="3"/>
  <c r="U25" i="4"/>
  <c r="S30" i="2"/>
  <c r="T30" i="2"/>
  <c r="U29" i="3"/>
  <c r="S21" i="2"/>
  <c r="U20" i="3"/>
  <c r="W20" i="3" s="1"/>
  <c r="S22" i="2"/>
  <c r="U27" i="3"/>
  <c r="U26" i="4" s="1"/>
  <c r="S29" i="2"/>
  <c r="U25" i="3"/>
  <c r="W25" i="3" s="1"/>
  <c r="S26" i="2"/>
  <c r="U16" i="3"/>
  <c r="W16" i="3" s="1"/>
  <c r="S14" i="2"/>
  <c r="S12" i="2"/>
  <c r="T44" i="2"/>
  <c r="T37" i="2"/>
  <c r="U15" i="3"/>
  <c r="W15" i="3" s="1"/>
  <c r="S15" i="2"/>
  <c r="T33" i="2"/>
  <c r="T43" i="2"/>
  <c r="T34" i="2"/>
  <c r="T38" i="2"/>
  <c r="T39" i="2"/>
  <c r="T35" i="2"/>
  <c r="T40" i="2"/>
  <c r="T36" i="2"/>
  <c r="T42" i="2"/>
  <c r="T41" i="2"/>
  <c r="T15" i="2"/>
  <c r="T26" i="2"/>
  <c r="T28" i="2"/>
  <c r="T25" i="2"/>
  <c r="T17" i="2"/>
  <c r="T16" i="2"/>
  <c r="T31" i="2"/>
  <c r="T27" i="2"/>
  <c r="T18" i="2"/>
  <c r="T23" i="2"/>
  <c r="T32" i="2"/>
  <c r="T22" i="2"/>
  <c r="T21" i="2"/>
  <c r="T29" i="2"/>
  <c r="T12" i="2"/>
  <c r="U32" i="3"/>
  <c r="U32" i="4" s="1"/>
  <c r="W12" i="3"/>
  <c r="U20" i="5"/>
  <c r="W20" i="5" s="1"/>
  <c r="U23" i="4"/>
  <c r="W23" i="4" s="1"/>
  <c r="U33" i="3"/>
  <c r="W33" i="3" s="1"/>
  <c r="S32" i="2"/>
  <c r="U30" i="6"/>
  <c r="W30" i="6" s="1"/>
  <c r="T13" i="2"/>
  <c r="T14" i="2"/>
  <c r="T24" i="2"/>
  <c r="T20" i="2"/>
  <c r="T19" i="2"/>
  <c r="S33" i="2"/>
  <c r="U17" i="5"/>
  <c r="W15" i="4"/>
  <c r="W17" i="3"/>
  <c r="U31" i="4"/>
  <c r="W31" i="3"/>
  <c r="U18" i="4"/>
  <c r="W18" i="3"/>
  <c r="U22" i="5"/>
  <c r="W25" i="4"/>
  <c r="W12" i="4"/>
  <c r="U12" i="5"/>
  <c r="U14" i="4"/>
  <c r="W14" i="3"/>
  <c r="U24" i="5"/>
  <c r="W17" i="4"/>
  <c r="W19" i="3"/>
  <c r="U19" i="4"/>
  <c r="U30" i="4"/>
  <c r="W30" i="3"/>
  <c r="W24" i="3"/>
  <c r="U24" i="4"/>
  <c r="W21" i="3"/>
  <c r="U21" i="4"/>
  <c r="W13" i="3"/>
  <c r="U13" i="4"/>
  <c r="U22" i="4"/>
  <c r="W22" i="3"/>
  <c r="W26" i="3"/>
  <c r="U28" i="4"/>
  <c r="W28" i="3"/>
  <c r="U28" i="5"/>
  <c r="W29" i="3" l="1"/>
  <c r="U29" i="4"/>
  <c r="W29" i="4" s="1"/>
  <c r="U16" i="4"/>
  <c r="U27" i="4"/>
  <c r="W27" i="4" s="1"/>
  <c r="W27" i="3"/>
  <c r="W32" i="3"/>
  <c r="X32" i="3" s="1"/>
  <c r="X33" i="3"/>
  <c r="U33" i="4"/>
  <c r="X33" i="4" s="1"/>
  <c r="U25" i="5"/>
  <c r="W25" i="5" s="1"/>
  <c r="U30" i="7"/>
  <c r="U20" i="6"/>
  <c r="U29" i="5"/>
  <c r="W21" i="4"/>
  <c r="W30" i="4"/>
  <c r="U19" i="5"/>
  <c r="W18" i="4"/>
  <c r="U16" i="5"/>
  <c r="U27" i="5"/>
  <c r="W28" i="4"/>
  <c r="U23" i="5"/>
  <c r="W24" i="4"/>
  <c r="W32" i="4"/>
  <c r="U32" i="5"/>
  <c r="U22" i="6"/>
  <c r="W22" i="5"/>
  <c r="U13" i="5"/>
  <c r="W16" i="4"/>
  <c r="U18" i="5"/>
  <c r="W13" i="4"/>
  <c r="U24" i="6"/>
  <c r="W24" i="5"/>
  <c r="U12" i="6"/>
  <c r="W12" i="5"/>
  <c r="U26" i="5"/>
  <c r="W31" i="4"/>
  <c r="U17" i="6"/>
  <c r="W17" i="5"/>
  <c r="U31" i="5"/>
  <c r="W22" i="4"/>
  <c r="W28" i="5"/>
  <c r="U27" i="6"/>
  <c r="U21" i="5"/>
  <c r="W26" i="4"/>
  <c r="W19" i="4"/>
  <c r="U15" i="5"/>
  <c r="U14" i="5"/>
  <c r="W14" i="4"/>
  <c r="U17" i="7" l="1"/>
  <c r="X22" i="3"/>
  <c r="X25" i="3"/>
  <c r="X16" i="3"/>
  <c r="X23" i="3"/>
  <c r="X15" i="3"/>
  <c r="X28" i="3"/>
  <c r="X30" i="3"/>
  <c r="X24" i="3"/>
  <c r="X26" i="3"/>
  <c r="X29" i="3"/>
  <c r="X20" i="3"/>
  <c r="X31" i="3"/>
  <c r="X18" i="3"/>
  <c r="X12" i="3"/>
  <c r="X27" i="3"/>
  <c r="X21" i="3"/>
  <c r="X14" i="3"/>
  <c r="X13" i="3"/>
  <c r="X17" i="3"/>
  <c r="X19" i="3"/>
  <c r="W30" i="7"/>
  <c r="X25" i="4"/>
  <c r="X13" i="4"/>
  <c r="W20" i="6"/>
  <c r="X21" i="4"/>
  <c r="X22" i="4"/>
  <c r="X28" i="4"/>
  <c r="X27" i="4"/>
  <c r="X14" i="4"/>
  <c r="X15" i="4"/>
  <c r="X23" i="4"/>
  <c r="X29" i="4"/>
  <c r="X26" i="4"/>
  <c r="X17" i="4"/>
  <c r="X30" i="4"/>
  <c r="X31" i="4"/>
  <c r="X20" i="4"/>
  <c r="X16" i="4"/>
  <c r="W33" i="4"/>
  <c r="X24" i="4"/>
  <c r="X32" i="4"/>
  <c r="X12" i="4"/>
  <c r="X19" i="4"/>
  <c r="X18" i="4"/>
  <c r="U25" i="6"/>
  <c r="U25" i="7" s="1"/>
  <c r="U25" i="8" s="1"/>
  <c r="W25" i="8" s="1"/>
  <c r="U33" i="5"/>
  <c r="X25" i="5" s="1"/>
  <c r="U14" i="6"/>
  <c r="U13" i="7" s="1"/>
  <c r="W14" i="5"/>
  <c r="W31" i="5"/>
  <c r="U31" i="6"/>
  <c r="W12" i="6"/>
  <c r="U16" i="6"/>
  <c r="W16" i="5"/>
  <c r="W19" i="5"/>
  <c r="U19" i="6"/>
  <c r="U18" i="7" s="1"/>
  <c r="U15" i="9"/>
  <c r="W27" i="6"/>
  <c r="U18" i="6"/>
  <c r="U23" i="7" s="1"/>
  <c r="W18" i="5"/>
  <c r="W13" i="5"/>
  <c r="U13" i="6"/>
  <c r="U32" i="6"/>
  <c r="W32" i="5"/>
  <c r="W21" i="5"/>
  <c r="U21" i="6"/>
  <c r="U15" i="6"/>
  <c r="W15" i="5"/>
  <c r="W17" i="6"/>
  <c r="W17" i="7"/>
  <c r="W26" i="5"/>
  <c r="U28" i="6"/>
  <c r="U28" i="7" s="1"/>
  <c r="W24" i="6"/>
  <c r="W22" i="6"/>
  <c r="U23" i="6"/>
  <c r="U20" i="7" s="1"/>
  <c r="W23" i="5"/>
  <c r="U29" i="6"/>
  <c r="W27" i="5"/>
  <c r="U26" i="6"/>
  <c r="W29" i="5"/>
  <c r="W25" i="6" l="1"/>
  <c r="X31" i="5"/>
  <c r="X29" i="5"/>
  <c r="X23" i="5"/>
  <c r="X15" i="5"/>
  <c r="U33" i="6"/>
  <c r="W33" i="6" s="1"/>
  <c r="X33" i="6" s="1"/>
  <c r="W33" i="5"/>
  <c r="X33" i="5" s="1"/>
  <c r="X27" i="5"/>
  <c r="X32" i="5"/>
  <c r="X18" i="5"/>
  <c r="X19" i="5"/>
  <c r="X13" i="5"/>
  <c r="X26" i="5"/>
  <c r="X21" i="5"/>
  <c r="X16" i="5"/>
  <c r="X22" i="5"/>
  <c r="X14" i="5"/>
  <c r="X30" i="5"/>
  <c r="X28" i="5"/>
  <c r="X12" i="5"/>
  <c r="X24" i="5"/>
  <c r="X17" i="5"/>
  <c r="X20" i="5"/>
  <c r="X30" i="6"/>
  <c r="W15" i="9"/>
  <c r="U14" i="10"/>
  <c r="W13" i="6"/>
  <c r="U12" i="7"/>
  <c r="W25" i="7"/>
  <c r="W19" i="6"/>
  <c r="U26" i="7"/>
  <c r="U26" i="8" s="1"/>
  <c r="W26" i="8" s="1"/>
  <c r="U22" i="7"/>
  <c r="U21" i="8" s="1"/>
  <c r="W21" i="8" s="1"/>
  <c r="W23" i="6"/>
  <c r="U27" i="7"/>
  <c r="W28" i="6"/>
  <c r="U27" i="9"/>
  <c r="U19" i="7"/>
  <c r="W21" i="6"/>
  <c r="U33" i="7"/>
  <c r="W32" i="6"/>
  <c r="X32" i="6" s="1"/>
  <c r="U32" i="7"/>
  <c r="W13" i="7"/>
  <c r="U29" i="7"/>
  <c r="U29" i="8" s="1"/>
  <c r="W29" i="8" s="1"/>
  <c r="W29" i="6"/>
  <c r="X29" i="6" s="1"/>
  <c r="U30" i="8"/>
  <c r="W30" i="8" s="1"/>
  <c r="W28" i="7"/>
  <c r="W31" i="6"/>
  <c r="X31" i="6" s="1"/>
  <c r="U31" i="7"/>
  <c r="U24" i="7"/>
  <c r="W26" i="6"/>
  <c r="X26" i="6" s="1"/>
  <c r="W20" i="7"/>
  <c r="U15" i="8"/>
  <c r="W15" i="8" s="1"/>
  <c r="U20" i="8"/>
  <c r="W20" i="8" s="1"/>
  <c r="W23" i="7"/>
  <c r="W18" i="7"/>
  <c r="U15" i="7"/>
  <c r="W15" i="6"/>
  <c r="X15" i="6" s="1"/>
  <c r="U21" i="7"/>
  <c r="W18" i="6"/>
  <c r="U16" i="7"/>
  <c r="U16" i="8" s="1"/>
  <c r="W16" i="8" s="1"/>
  <c r="W16" i="6"/>
  <c r="U14" i="7"/>
  <c r="W14" i="6"/>
  <c r="X28" i="6" l="1"/>
  <c r="X27" i="6"/>
  <c r="X23" i="6"/>
  <c r="X24" i="6"/>
  <c r="X16" i="6"/>
  <c r="X21" i="6"/>
  <c r="X22" i="6"/>
  <c r="X19" i="6"/>
  <c r="X20" i="6"/>
  <c r="X13" i="6"/>
  <c r="X18" i="6"/>
  <c r="X17" i="6"/>
  <c r="X14" i="6"/>
  <c r="X12" i="6"/>
  <c r="X25" i="6"/>
  <c r="X18" i="7"/>
  <c r="X20" i="7"/>
  <c r="X25" i="7"/>
  <c r="U15" i="11"/>
  <c r="W14" i="10"/>
  <c r="X23" i="7"/>
  <c r="X28" i="7"/>
  <c r="W27" i="9"/>
  <c r="U29" i="10"/>
  <c r="X13" i="7"/>
  <c r="X30" i="7"/>
  <c r="X17" i="7"/>
  <c r="U17" i="8"/>
  <c r="W17" i="8" s="1"/>
  <c r="W15" i="7"/>
  <c r="X15" i="7" s="1"/>
  <c r="U31" i="8"/>
  <c r="W31" i="8" s="1"/>
  <c r="W29" i="7"/>
  <c r="X29" i="7" s="1"/>
  <c r="W21" i="7"/>
  <c r="X21" i="7" s="1"/>
  <c r="U18" i="8"/>
  <c r="W18" i="8" s="1"/>
  <c r="W24" i="7"/>
  <c r="X24" i="7" s="1"/>
  <c r="U13" i="8"/>
  <c r="W13" i="8" s="1"/>
  <c r="W22" i="7"/>
  <c r="X22" i="7" s="1"/>
  <c r="U19" i="8"/>
  <c r="W19" i="8" s="1"/>
  <c r="U26" i="9"/>
  <c r="U28" i="9"/>
  <c r="W14" i="7"/>
  <c r="X14" i="7" s="1"/>
  <c r="U27" i="8"/>
  <c r="W27" i="8" s="1"/>
  <c r="W16" i="7"/>
  <c r="X16" i="7" s="1"/>
  <c r="U24" i="8"/>
  <c r="W24" i="8" s="1"/>
  <c r="U20" i="9"/>
  <c r="U13" i="9"/>
  <c r="W31" i="7"/>
  <c r="X31" i="7" s="1"/>
  <c r="U32" i="8"/>
  <c r="W32" i="8" s="1"/>
  <c r="U23" i="9"/>
  <c r="W33" i="7"/>
  <c r="X33" i="7" s="1"/>
  <c r="U12" i="8"/>
  <c r="W12" i="8" s="1"/>
  <c r="U22" i="8"/>
  <c r="W22" i="8" s="1"/>
  <c r="W27" i="7"/>
  <c r="X27" i="7" s="1"/>
  <c r="U14" i="8"/>
  <c r="W14" i="8" s="1"/>
  <c r="W26" i="7"/>
  <c r="X26" i="7" s="1"/>
  <c r="U21" i="9"/>
  <c r="W12" i="7"/>
  <c r="X12" i="7" s="1"/>
  <c r="U28" i="8"/>
  <c r="W28" i="8" s="1"/>
  <c r="U23" i="8"/>
  <c r="W23" i="8" s="1"/>
  <c r="W19" i="7"/>
  <c r="X19" i="7" s="1"/>
  <c r="U33" i="8"/>
  <c r="W33" i="8" s="1"/>
  <c r="W32" i="7"/>
  <c r="X32" i="7" s="1"/>
  <c r="W20" i="9" l="1"/>
  <c r="U20" i="10"/>
  <c r="W29" i="10"/>
  <c r="U29" i="11"/>
  <c r="W21" i="9"/>
  <c r="U23" i="10"/>
  <c r="W28" i="9"/>
  <c r="U30" i="10"/>
  <c r="U26" i="12"/>
  <c r="W15" i="11"/>
  <c r="W26" i="9"/>
  <c r="U26" i="10"/>
  <c r="W23" i="9"/>
  <c r="U22" i="10"/>
  <c r="W13" i="9"/>
  <c r="U13" i="10"/>
  <c r="X32" i="8"/>
  <c r="U32" i="9"/>
  <c r="U25" i="9"/>
  <c r="X27" i="8"/>
  <c r="X23" i="8"/>
  <c r="U17" i="9"/>
  <c r="X14" i="8"/>
  <c r="U16" i="9"/>
  <c r="U18" i="9"/>
  <c r="X18" i="8"/>
  <c r="U31" i="9"/>
  <c r="X31" i="8"/>
  <c r="X21" i="8"/>
  <c r="U29" i="9"/>
  <c r="X19" i="8"/>
  <c r="X15" i="8"/>
  <c r="U22" i="9"/>
  <c r="X24" i="8"/>
  <c r="X30" i="8"/>
  <c r="U24" i="9"/>
  <c r="X28" i="8"/>
  <c r="X12" i="8"/>
  <c r="U19" i="9"/>
  <c r="X29" i="8"/>
  <c r="X20" i="8"/>
  <c r="U33" i="9"/>
  <c r="X33" i="8"/>
  <c r="X25" i="8"/>
  <c r="X16" i="8"/>
  <c r="U30" i="9"/>
  <c r="X22" i="8"/>
  <c r="X26" i="8"/>
  <c r="U14" i="9"/>
  <c r="X13" i="8"/>
  <c r="U12" i="9"/>
  <c r="U12" i="10" s="1"/>
  <c r="X17" i="8"/>
  <c r="W19" i="9" l="1"/>
  <c r="X19" i="9" s="1"/>
  <c r="U19" i="10"/>
  <c r="W31" i="9"/>
  <c r="X31" i="9" s="1"/>
  <c r="U31" i="10"/>
  <c r="W29" i="11"/>
  <c r="U28" i="12"/>
  <c r="W30" i="9"/>
  <c r="X30" i="9" s="1"/>
  <c r="U28" i="10"/>
  <c r="W33" i="9"/>
  <c r="X33" i="9" s="1"/>
  <c r="U33" i="10"/>
  <c r="W29" i="9"/>
  <c r="X29" i="9" s="1"/>
  <c r="U27" i="10"/>
  <c r="W17" i="9"/>
  <c r="X17" i="9" s="1"/>
  <c r="U16" i="10"/>
  <c r="W32" i="9"/>
  <c r="X32" i="9" s="1"/>
  <c r="U32" i="10"/>
  <c r="U23" i="11"/>
  <c r="W22" i="10"/>
  <c r="U26" i="11"/>
  <c r="W23" i="10"/>
  <c r="U12" i="11"/>
  <c r="W12" i="10"/>
  <c r="W14" i="9"/>
  <c r="X14" i="9" s="1"/>
  <c r="U15" i="10"/>
  <c r="W22" i="9"/>
  <c r="X22" i="9" s="1"/>
  <c r="U21" i="10"/>
  <c r="W18" i="9"/>
  <c r="X18" i="9" s="1"/>
  <c r="U18" i="10"/>
  <c r="W26" i="12"/>
  <c r="U25" i="13"/>
  <c r="W25" i="13" s="1"/>
  <c r="U21" i="11"/>
  <c r="W20" i="10"/>
  <c r="W25" i="9"/>
  <c r="X25" i="9" s="1"/>
  <c r="U25" i="10"/>
  <c r="W24" i="9"/>
  <c r="X24" i="9" s="1"/>
  <c r="U24" i="10"/>
  <c r="W16" i="9"/>
  <c r="X16" i="9" s="1"/>
  <c r="U17" i="10"/>
  <c r="U14" i="11"/>
  <c r="W13" i="10"/>
  <c r="U25" i="11"/>
  <c r="W26" i="10"/>
  <c r="W30" i="10"/>
  <c r="U30" i="11"/>
  <c r="W12" i="9"/>
  <c r="X12" i="9" s="1"/>
  <c r="X15" i="9"/>
  <c r="X27" i="9"/>
  <c r="X20" i="9"/>
  <c r="X28" i="9"/>
  <c r="X13" i="9"/>
  <c r="X21" i="9"/>
  <c r="X23" i="9"/>
  <c r="X26" i="9"/>
  <c r="X26" i="10" l="1"/>
  <c r="X14" i="10"/>
  <c r="W26" i="11"/>
  <c r="U23" i="12"/>
  <c r="U24" i="11"/>
  <c r="W27" i="10"/>
  <c r="X27" i="10" s="1"/>
  <c r="W31" i="10"/>
  <c r="X31" i="10" s="1"/>
  <c r="U31" i="11"/>
  <c r="U21" i="12"/>
  <c r="W25" i="11"/>
  <c r="W12" i="11"/>
  <c r="U17" i="12"/>
  <c r="U22" i="11"/>
  <c r="W17" i="10"/>
  <c r="X17" i="10" s="1"/>
  <c r="X12" i="10"/>
  <c r="W32" i="10"/>
  <c r="X32" i="10" s="1"/>
  <c r="U32" i="11"/>
  <c r="U27" i="11"/>
  <c r="W28" i="10"/>
  <c r="X28" i="10" s="1"/>
  <c r="W30" i="11"/>
  <c r="U30" i="12"/>
  <c r="X13" i="10"/>
  <c r="U17" i="11"/>
  <c r="W24" i="10"/>
  <c r="X24" i="10" s="1"/>
  <c r="X20" i="10"/>
  <c r="U19" i="11"/>
  <c r="W18" i="10"/>
  <c r="X18" i="10" s="1"/>
  <c r="U28" i="11"/>
  <c r="W15" i="10"/>
  <c r="X15" i="10" s="1"/>
  <c r="X29" i="10"/>
  <c r="X22" i="10"/>
  <c r="U13" i="11"/>
  <c r="W16" i="10"/>
  <c r="X16" i="10" s="1"/>
  <c r="W33" i="10"/>
  <c r="X33" i="10" s="1"/>
  <c r="U33" i="11"/>
  <c r="W28" i="12"/>
  <c r="U28" i="13"/>
  <c r="W28" i="13" s="1"/>
  <c r="U16" i="11"/>
  <c r="W19" i="10"/>
  <c r="X19" i="10" s="1"/>
  <c r="U20" i="11"/>
  <c r="W25" i="10"/>
  <c r="X25" i="10" s="1"/>
  <c r="U18" i="11"/>
  <c r="W21" i="10"/>
  <c r="X21" i="10" s="1"/>
  <c r="X30" i="10"/>
  <c r="U20" i="12"/>
  <c r="W14" i="11"/>
  <c r="U19" i="12"/>
  <c r="W21" i="11"/>
  <c r="X23" i="10"/>
  <c r="U14" i="12"/>
  <c r="W23" i="11"/>
  <c r="X23" i="11" l="1"/>
  <c r="U26" i="13"/>
  <c r="W26" i="13" s="1"/>
  <c r="W19" i="12"/>
  <c r="U14" i="13"/>
  <c r="W14" i="13" s="1"/>
  <c r="W17" i="12"/>
  <c r="U22" i="13"/>
  <c r="W22" i="13" s="1"/>
  <c r="W21" i="12"/>
  <c r="U22" i="12"/>
  <c r="W24" i="11"/>
  <c r="X24" i="11" s="1"/>
  <c r="U16" i="13"/>
  <c r="W16" i="13" s="1"/>
  <c r="W14" i="12"/>
  <c r="X14" i="11"/>
  <c r="U16" i="12"/>
  <c r="W18" i="11"/>
  <c r="X18" i="11" s="1"/>
  <c r="W16" i="11"/>
  <c r="X16" i="11" s="1"/>
  <c r="U24" i="12"/>
  <c r="W19" i="11"/>
  <c r="X19" i="11" s="1"/>
  <c r="U18" i="12"/>
  <c r="U27" i="12"/>
  <c r="W27" i="11"/>
  <c r="X27" i="11" s="1"/>
  <c r="X12" i="11"/>
  <c r="W31" i="11"/>
  <c r="X31" i="11" s="1"/>
  <c r="U31" i="12"/>
  <c r="U23" i="13"/>
  <c r="W23" i="13" s="1"/>
  <c r="W23" i="12"/>
  <c r="U12" i="12"/>
  <c r="W17" i="11"/>
  <c r="X17" i="11" s="1"/>
  <c r="U18" i="13"/>
  <c r="W18" i="13" s="1"/>
  <c r="W20" i="12"/>
  <c r="W30" i="12"/>
  <c r="U30" i="13"/>
  <c r="W30" i="13" s="1"/>
  <c r="W32" i="11"/>
  <c r="X32" i="11" s="1"/>
  <c r="U32" i="12"/>
  <c r="U29" i="12"/>
  <c r="W22" i="11"/>
  <c r="X22" i="11" s="1"/>
  <c r="X26" i="11"/>
  <c r="W33" i="11"/>
  <c r="X33" i="11" s="1"/>
  <c r="U33" i="12"/>
  <c r="X29" i="11"/>
  <c r="X21" i="11"/>
  <c r="W20" i="11"/>
  <c r="X20" i="11" s="1"/>
  <c r="U13" i="12"/>
  <c r="W13" i="11"/>
  <c r="X13" i="11" s="1"/>
  <c r="U15" i="12"/>
  <c r="W28" i="11"/>
  <c r="X28" i="11" s="1"/>
  <c r="U25" i="12"/>
  <c r="X30" i="11"/>
  <c r="X15" i="11"/>
  <c r="X25" i="11"/>
  <c r="X23" i="12" l="1"/>
  <c r="X28" i="12"/>
  <c r="X20" i="12"/>
  <c r="X17" i="12"/>
  <c r="W25" i="12"/>
  <c r="X25" i="12" s="1"/>
  <c r="U24" i="13"/>
  <c r="W24" i="13" s="1"/>
  <c r="W24" i="12"/>
  <c r="X24" i="12" s="1"/>
  <c r="U20" i="13"/>
  <c r="W20" i="13" s="1"/>
  <c r="U21" i="13"/>
  <c r="W21" i="13" s="1"/>
  <c r="W22" i="12"/>
  <c r="X22" i="12" s="1"/>
  <c r="U17" i="13"/>
  <c r="W17" i="13" s="1"/>
  <c r="W16" i="12"/>
  <c r="X16" i="12" s="1"/>
  <c r="U13" i="13"/>
  <c r="W13" i="13" s="1"/>
  <c r="W13" i="12"/>
  <c r="X13" i="12" s="1"/>
  <c r="W33" i="12"/>
  <c r="X33" i="12" s="1"/>
  <c r="U33" i="13"/>
  <c r="W33" i="13" s="1"/>
  <c r="W29" i="12"/>
  <c r="X29" i="12" s="1"/>
  <c r="U29" i="13"/>
  <c r="W29" i="13" s="1"/>
  <c r="X30" i="12"/>
  <c r="W31" i="12"/>
  <c r="X31" i="12" s="1"/>
  <c r="U31" i="13"/>
  <c r="W31" i="13" s="1"/>
  <c r="W27" i="12"/>
  <c r="X27" i="12" s="1"/>
  <c r="U27" i="13"/>
  <c r="W27" i="13" s="1"/>
  <c r="X14" i="12"/>
  <c r="X21" i="12"/>
  <c r="X19" i="12"/>
  <c r="U15" i="13"/>
  <c r="W15" i="13" s="1"/>
  <c r="W15" i="12"/>
  <c r="X15" i="12" s="1"/>
  <c r="W32" i="12"/>
  <c r="X32" i="12" s="1"/>
  <c r="U32" i="13"/>
  <c r="W32" i="13" s="1"/>
  <c r="U12" i="13"/>
  <c r="W12" i="12"/>
  <c r="X12" i="12" s="1"/>
  <c r="X26" i="12"/>
  <c r="U19" i="13"/>
  <c r="W19" i="13" s="1"/>
  <c r="W18" i="12"/>
  <c r="X18" i="12" s="1"/>
  <c r="X22" i="13" l="1"/>
  <c r="X31" i="13"/>
  <c r="X16" i="13"/>
  <c r="W12" i="13"/>
  <c r="X12" i="13" s="1"/>
  <c r="X25" i="13"/>
  <c r="X28" i="13"/>
  <c r="X15" i="13"/>
  <c r="X27" i="13"/>
  <c r="X17" i="13"/>
  <c r="X20" i="13"/>
  <c r="X30" i="13"/>
  <c r="X26" i="13"/>
  <c r="X19" i="13"/>
  <c r="X32" i="13"/>
  <c r="X29" i="13"/>
  <c r="X14" i="13"/>
  <c r="X24" i="13"/>
  <c r="X13" i="13"/>
  <c r="X23" i="13"/>
  <c r="X33" i="13"/>
  <c r="X21" i="13"/>
  <c r="X18" i="13"/>
</calcChain>
</file>

<file path=xl/sharedStrings.xml><?xml version="1.0" encoding="utf-8"?>
<sst xmlns="http://schemas.openxmlformats.org/spreadsheetml/2006/main" count="2204" uniqueCount="367">
  <si>
    <t>Car #</t>
  </si>
  <si>
    <t>Name</t>
  </si>
  <si>
    <t>City/State</t>
  </si>
  <si>
    <t>Leg 1</t>
  </si>
  <si>
    <t>Time</t>
  </si>
  <si>
    <t>Yes</t>
  </si>
  <si>
    <t>No</t>
  </si>
  <si>
    <t>Driver's Name</t>
  </si>
  <si>
    <t>Cell Phone Number</t>
  </si>
  <si>
    <t>Montana Cross Country "T" Association Timing Program</t>
  </si>
  <si>
    <t>HH:MM:SS</t>
  </si>
  <si>
    <t>Cell Number</t>
  </si>
  <si>
    <t>Remarks</t>
  </si>
  <si>
    <t xml:space="preserve">Elapsed </t>
  </si>
  <si>
    <t>Average</t>
  </si>
  <si>
    <t>Orange, CA</t>
  </si>
  <si>
    <t>Rick Bonebright</t>
  </si>
  <si>
    <t>Florence, MT</t>
  </si>
  <si>
    <t>Valley Ford, WA</t>
  </si>
  <si>
    <t>Rick Carnegie</t>
  </si>
  <si>
    <t>Otis Orchard, WA</t>
  </si>
  <si>
    <t>Janet Cerovski</t>
  </si>
  <si>
    <t>Helena, MT</t>
  </si>
  <si>
    <t>Mike Cuffe</t>
  </si>
  <si>
    <t>Brandon Langel</t>
  </si>
  <si>
    <t>Kalispell, MT</t>
  </si>
  <si>
    <t>Eureka, MT</t>
  </si>
  <si>
    <t>Nan Robison</t>
  </si>
  <si>
    <t>Spokane Valley, WA</t>
  </si>
  <si>
    <t>Dan Brown</t>
  </si>
  <si>
    <t>LaPorte City, IA</t>
  </si>
  <si>
    <t>Tony Cerovski</t>
  </si>
  <si>
    <t>Tom Carnegie</t>
  </si>
  <si>
    <t>Jillian Robison</t>
  </si>
  <si>
    <t>Mike Stormo</t>
  </si>
  <si>
    <t>Davenport, WA</t>
  </si>
  <si>
    <t>Format&gt;</t>
  </si>
  <si>
    <t>Decimal</t>
  </si>
  <si>
    <t>Clocks In Sync?         Yes       No</t>
  </si>
  <si>
    <t>Leaving</t>
  </si>
  <si>
    <t>Order</t>
  </si>
  <si>
    <t>Trailered</t>
  </si>
  <si>
    <t>Endurance Run Time Sheet - Leaving Order  - Leg 1</t>
  </si>
  <si>
    <t>Slow</t>
  </si>
  <si>
    <t>Total</t>
  </si>
  <si>
    <t>Speed</t>
  </si>
  <si>
    <t>MPH</t>
  </si>
  <si>
    <t>Arriving</t>
  </si>
  <si>
    <t>Time Sheet - Arriving Order &amp; Times - Leg 1</t>
  </si>
  <si>
    <t>Date:&gt;&gt;</t>
  </si>
  <si>
    <t>No-Show?</t>
  </si>
  <si>
    <t>Alpha</t>
  </si>
  <si>
    <t>Driver's</t>
  </si>
  <si>
    <t>00:00:00</t>
  </si>
  <si>
    <t>Montana Cross Country "T" Association Timing Sheet - Leaving Order   -   Leg 1</t>
  </si>
  <si>
    <t>Clocks In Sync? &gt;&gt;</t>
  </si>
  <si>
    <t>Montana Cross Country "T" Association Timing Sheet - Arriving Order    -    Leg 1</t>
  </si>
  <si>
    <t>Leg 2</t>
  </si>
  <si>
    <t>Endurance Run Time Sheet - Leaving Order  - Leg 2</t>
  </si>
  <si>
    <t>Montana Cross Country "T" Association Timing Sheet - Leaving Order   -   Leg 2</t>
  </si>
  <si>
    <t>Montana Cross Country "T" Association Timing Sheet - Arriving Order    -    Leg 2</t>
  </si>
  <si>
    <t>Time Sheet - Arriving Order &amp; Times - Leg 2</t>
  </si>
  <si>
    <t>Montana Cross Country "T" Association Timing Sheet - Leaving Order   -   Leg 3</t>
  </si>
  <si>
    <t>Montana Cross Country "T" Association Timing Sheet - Arriving Order    -    Leg  3</t>
  </si>
  <si>
    <t>Time Sheet - Arriving Order &amp; Times - Leg 3</t>
  </si>
  <si>
    <t>Endurance Run Time Sheet - Leaving Order  - Leg 3</t>
  </si>
  <si>
    <t>Leg 3</t>
  </si>
  <si>
    <t>Miles</t>
  </si>
  <si>
    <t>Driven</t>
  </si>
  <si>
    <t xml:space="preserve">Driver's Name </t>
  </si>
  <si>
    <t>Trailerd?</t>
  </si>
  <si>
    <t>Montana Cross Country "T" Association Summary Sheet Leg 1</t>
  </si>
  <si>
    <t>Circle Day   1,   2, or  3</t>
  </si>
  <si>
    <t>Circle Day   1,   2,  or 3</t>
  </si>
  <si>
    <t>Leg-2</t>
  </si>
  <si>
    <t>Leg-3</t>
  </si>
  <si>
    <t>↓</t>
  </si>
  <si>
    <t>Enter</t>
  </si>
  <si>
    <t>Montana Cross Country "T" Association Summary for Leg 2</t>
  </si>
  <si>
    <t>Summary for Leg 2</t>
  </si>
  <si>
    <t>Car</t>
  </si>
  <si>
    <t>Elasped</t>
  </si>
  <si>
    <t>Time in</t>
  </si>
  <si>
    <t>Dec.Hrs.</t>
  </si>
  <si>
    <t>MPH 1-2</t>
  </si>
  <si>
    <t>Legs 1-2</t>
  </si>
  <si>
    <t>TotElasp</t>
  </si>
  <si>
    <t>Rank by</t>
  </si>
  <si>
    <t>Avg L 1-2</t>
  </si>
  <si>
    <t>Gen</t>
  </si>
  <si>
    <t>General</t>
  </si>
  <si>
    <t>111-222-3330</t>
  </si>
  <si>
    <t>Num</t>
  </si>
  <si>
    <t>Summary Sheet for Leg 1</t>
  </si>
  <si>
    <t>Arriving Car Order Leg 1</t>
  </si>
  <si>
    <t>Summary for Leg 3</t>
  </si>
  <si>
    <t>Montana Cross Country "T" Association Summary for Leg 3</t>
  </si>
  <si>
    <t>Legs 1-3</t>
  </si>
  <si>
    <t>Avg L 1-3</t>
  </si>
  <si>
    <t>MPH 1-3</t>
  </si>
  <si>
    <r>
      <rPr>
        <sz val="11"/>
        <color theme="8"/>
        <rFont val="Calibri"/>
        <family val="2"/>
      </rPr>
      <t>∑ Miles</t>
    </r>
  </si>
  <si>
    <r>
      <t xml:space="preserve">City </t>
    </r>
    <r>
      <rPr>
        <sz val="14"/>
        <color rgb="FFC00000"/>
        <rFont val="Calibri"/>
        <family val="2"/>
      </rPr>
      <t>→</t>
    </r>
  </si>
  <si>
    <r>
      <t xml:space="preserve">Odometer </t>
    </r>
    <r>
      <rPr>
        <sz val="14"/>
        <color rgb="FFC00000"/>
        <rFont val="Calibri"/>
        <family val="2"/>
      </rPr>
      <t>→</t>
    </r>
  </si>
  <si>
    <r>
      <t xml:space="preserve">Leaving From: </t>
    </r>
    <r>
      <rPr>
        <sz val="11"/>
        <color theme="9" tint="-0.249977111117893"/>
        <rFont val="Calibri"/>
        <family val="2"/>
      </rPr>
      <t>↓</t>
    </r>
  </si>
  <si>
    <r>
      <t xml:space="preserve">Arriving at: </t>
    </r>
    <r>
      <rPr>
        <sz val="11"/>
        <color theme="9" tint="-0.249977111117893"/>
        <rFont val="Calibri"/>
        <family val="2"/>
      </rPr>
      <t>↓</t>
    </r>
  </si>
  <si>
    <r>
      <t xml:space="preserve">City </t>
    </r>
    <r>
      <rPr>
        <sz val="14"/>
        <color theme="9" tint="-0.249977111117893"/>
        <rFont val="Calibri"/>
        <family val="2"/>
      </rPr>
      <t>→</t>
    </r>
  </si>
  <si>
    <r>
      <t xml:space="preserve">Miles Traveled Leg  1 </t>
    </r>
    <r>
      <rPr>
        <sz val="11"/>
        <color theme="9" tint="-0.249977111117893"/>
        <rFont val="Calibri"/>
        <family val="2"/>
      </rPr>
      <t>↓</t>
    </r>
  </si>
  <si>
    <r>
      <t xml:space="preserve">Odometer </t>
    </r>
    <r>
      <rPr>
        <sz val="14"/>
        <color theme="9" tint="-0.249977111117893"/>
        <rFont val="Calibri"/>
        <family val="2"/>
      </rPr>
      <t>→</t>
    </r>
  </si>
  <si>
    <r>
      <t xml:space="preserve">Leaving From: </t>
    </r>
    <r>
      <rPr>
        <sz val="11"/>
        <color rgb="FFC00000"/>
        <rFont val="Calibri"/>
        <family val="2"/>
      </rPr>
      <t>↓</t>
    </r>
  </si>
  <si>
    <r>
      <t xml:space="preserve">Arriving at: </t>
    </r>
    <r>
      <rPr>
        <sz val="11"/>
        <color rgb="FFC00000"/>
        <rFont val="Calibri"/>
        <family val="2"/>
      </rPr>
      <t>↓</t>
    </r>
  </si>
  <si>
    <r>
      <t xml:space="preserve">DAY 1,2,or 3 </t>
    </r>
    <r>
      <rPr>
        <sz val="11"/>
        <color rgb="FFC00000"/>
        <rFont val="Calibri"/>
        <family val="2"/>
      </rPr>
      <t>→</t>
    </r>
  </si>
  <si>
    <r>
      <t xml:space="preserve">Miles Traveled Leg  1 </t>
    </r>
    <r>
      <rPr>
        <sz val="11"/>
        <color rgb="FFC00000"/>
        <rFont val="Calibri"/>
        <family val="2"/>
      </rPr>
      <t>↓</t>
    </r>
  </si>
  <si>
    <r>
      <t>00:00:00</t>
    </r>
    <r>
      <rPr>
        <sz val="11"/>
        <color rgb="FFC00000"/>
        <rFont val="Calibri"/>
        <family val="2"/>
      </rPr>
      <t>↓</t>
    </r>
  </si>
  <si>
    <r>
      <t xml:space="preserve">Date: </t>
    </r>
    <r>
      <rPr>
        <sz val="11"/>
        <color theme="1"/>
        <rFont val="Calibri"/>
        <family val="2"/>
      </rPr>
      <t>→</t>
    </r>
  </si>
  <si>
    <r>
      <t xml:space="preserve">Host Town </t>
    </r>
    <r>
      <rPr>
        <sz val="11"/>
        <color theme="1"/>
        <rFont val="Calibri"/>
        <family val="2"/>
      </rPr>
      <t>→</t>
    </r>
  </si>
  <si>
    <r>
      <t xml:space="preserve">Enter Day 1,2,3 </t>
    </r>
    <r>
      <rPr>
        <sz val="11"/>
        <color rgb="FFC00000"/>
        <rFont val="Calibri"/>
        <family val="2"/>
      </rPr>
      <t>→</t>
    </r>
  </si>
  <si>
    <r>
      <t xml:space="preserve">Miles Traveled Leg 2 </t>
    </r>
    <r>
      <rPr>
        <sz val="11"/>
        <color rgb="FFC00000"/>
        <rFont val="Calibri"/>
        <family val="2"/>
      </rPr>
      <t>↓</t>
    </r>
  </si>
  <si>
    <t>Car Order</t>
  </si>
  <si>
    <t xml:space="preserve">         Summary for Legs 1- 2</t>
  </si>
  <si>
    <r>
      <t xml:space="preserve">Miles Traveled Leg 3 </t>
    </r>
    <r>
      <rPr>
        <sz val="11"/>
        <color theme="9" tint="-0.249977111117893"/>
        <rFont val="Calibri"/>
        <family val="2"/>
      </rPr>
      <t>↓</t>
    </r>
  </si>
  <si>
    <r>
      <t xml:space="preserve">Day 1, 2, or 3 </t>
    </r>
    <r>
      <rPr>
        <sz val="11"/>
        <color rgb="FFC00000"/>
        <rFont val="Calibri"/>
        <family val="2"/>
      </rPr>
      <t>→</t>
    </r>
  </si>
  <si>
    <r>
      <t xml:space="preserve">Miles Traveled Leg 3 </t>
    </r>
    <r>
      <rPr>
        <sz val="11"/>
        <color rgb="FFC00000"/>
        <rFont val="Calibri"/>
        <family val="2"/>
      </rPr>
      <t>↓</t>
    </r>
  </si>
  <si>
    <t>Summary for Legs 1- 3</t>
  </si>
  <si>
    <r>
      <t xml:space="preserve">Miles Traveled Leg 2 </t>
    </r>
    <r>
      <rPr>
        <sz val="11"/>
        <color theme="9" tint="-0.249977111117893"/>
        <rFont val="Calibri"/>
        <family val="2"/>
      </rPr>
      <t>↓</t>
    </r>
  </si>
  <si>
    <r>
      <t xml:space="preserve">Remarks  </t>
    </r>
    <r>
      <rPr>
        <sz val="11"/>
        <color theme="9" tint="-0.249977111117893"/>
        <rFont val="Calibri"/>
        <family val="2"/>
      </rPr>
      <t>↓</t>
    </r>
  </si>
  <si>
    <r>
      <rPr>
        <sz val="9"/>
        <color theme="8"/>
        <rFont val="Calibri"/>
        <family val="2"/>
      </rPr>
      <t>∑ HH:MM:SS</t>
    </r>
  </si>
  <si>
    <t>Montana Cross Country "T" Association Timing Sheet - Leaving Order   -   Leg 4</t>
  </si>
  <si>
    <t>Endurance Run Time Sheet - Leaving Order  - Leg 4</t>
  </si>
  <si>
    <r>
      <t xml:space="preserve">Miles Traveled Leg 4 </t>
    </r>
    <r>
      <rPr>
        <sz val="11"/>
        <color theme="9" tint="-0.249977111117893"/>
        <rFont val="Calibri"/>
        <family val="2"/>
      </rPr>
      <t>↓</t>
    </r>
  </si>
  <si>
    <t>Leg 4</t>
  </si>
  <si>
    <t>Montana Cross Country "T" Association Timing Sheet - Arriving Order    -    Leg  4</t>
  </si>
  <si>
    <t>Time Sheet - Arriving Order &amp; Times - Leg 4</t>
  </si>
  <si>
    <r>
      <t xml:space="preserve">Miles Traveled Leg 4 </t>
    </r>
    <r>
      <rPr>
        <sz val="11"/>
        <color rgb="FFC00000"/>
        <rFont val="Calibri"/>
        <family val="2"/>
      </rPr>
      <t>↓</t>
    </r>
  </si>
  <si>
    <t>Leg-4</t>
  </si>
  <si>
    <t>Montana Cross Country "T" Association Summary for Leg 4</t>
  </si>
  <si>
    <t>Summary for Leg 4</t>
  </si>
  <si>
    <t>Summary for Legs 1- 4</t>
  </si>
  <si>
    <t>Legs 1-4</t>
  </si>
  <si>
    <t>Avg L 1-4</t>
  </si>
  <si>
    <t>MPH 1-4</t>
  </si>
  <si>
    <t>Montana Cross Country "T" Association Timing Sheet - Leaving Order   -   Leg 5</t>
  </si>
  <si>
    <t>Endurance Run Time Sheet - Leaving Order  - Leg 5</t>
  </si>
  <si>
    <r>
      <t xml:space="preserve">Miles Traveled Leg 5 </t>
    </r>
    <r>
      <rPr>
        <sz val="11"/>
        <color theme="9" tint="-0.249977111117893"/>
        <rFont val="Calibri"/>
        <family val="2"/>
      </rPr>
      <t>↓</t>
    </r>
  </si>
  <si>
    <t>Leg 5</t>
  </si>
  <si>
    <t>Montana Cross Country "T" Association Timing Sheet - Arriving Order    -    Leg  5</t>
  </si>
  <si>
    <t>Time Sheet - Arriving Order &amp; Times - Leg 5</t>
  </si>
  <si>
    <r>
      <t xml:space="preserve">Miles Traveled Leg 5 </t>
    </r>
    <r>
      <rPr>
        <sz val="11"/>
        <color rgb="FFC00000"/>
        <rFont val="Calibri"/>
        <family val="2"/>
      </rPr>
      <t>↓</t>
    </r>
  </si>
  <si>
    <t>Leg-5</t>
  </si>
  <si>
    <t>Montana Cross Country "T" Association Summary for Leg 5</t>
  </si>
  <si>
    <t>Summary for Leg 5</t>
  </si>
  <si>
    <t>Summary for Legs 1- 5</t>
  </si>
  <si>
    <t>Legs 1-5</t>
  </si>
  <si>
    <t>Avg L 1-5</t>
  </si>
  <si>
    <t>MPH 1-5</t>
  </si>
  <si>
    <t>Montana Cross Country "T" Association Timing Sheet - Leaving Order   -   Leg 6</t>
  </si>
  <si>
    <t>Endurance Run Time Sheet - Leaving Order  - Leg 6</t>
  </si>
  <si>
    <t>Leg 6</t>
  </si>
  <si>
    <r>
      <t xml:space="preserve">Miles Traveled Leg 6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</si>
  <si>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6</t>
  </si>
  <si>
    <t>Time Sheet - Arriving Order &amp; Times - Leg 6</t>
  </si>
  <si>
    <r>
      <t xml:space="preserve">Miles Traveled Leg 6 </t>
    </r>
    <r>
      <rPr>
        <sz val="11"/>
        <color rgb="FFC00000"/>
        <rFont val="Calibri"/>
        <family val="2"/>
      </rPr>
      <t>↓</t>
    </r>
  </si>
  <si>
    <t>Leg-6</t>
  </si>
  <si>
    <t>Montana Cross Country "T" Association Summary for Leg 6</t>
  </si>
  <si>
    <t>Summary for Leg 6</t>
  </si>
  <si>
    <t>Summary for Legs 1- 6</t>
  </si>
  <si>
    <t>Legs 1-6</t>
  </si>
  <si>
    <t>Avg L 1-6</t>
  </si>
  <si>
    <t>MPH 1-6</t>
  </si>
  <si>
    <t>Montana Cross Country "T" Association Timing Sheet - Leaving Order   -   Leg 7</t>
  </si>
  <si>
    <t>Endurance Run Time Sheet - Leaving Order  - Leg 7</t>
  </si>
  <si>
    <t>Leg 7</t>
  </si>
  <si>
    <t>Montana Cross Country "T" Association Timing Sheet - Arriving Order    -    Leg  7</t>
  </si>
  <si>
    <t>Time Sheet - Arriving Order &amp; Times - Leg 7</t>
  </si>
  <si>
    <r>
      <t xml:space="preserve">Miles Traveled Leg 7 </t>
    </r>
    <r>
      <rPr>
        <sz val="11"/>
        <color rgb="FFC00000"/>
        <rFont val="Calibri"/>
        <family val="2"/>
      </rPr>
      <t>↓</t>
    </r>
  </si>
  <si>
    <t>Leg-7</t>
  </si>
  <si>
    <t>Montana Cross Country "T" Association Summary for Leg 7</t>
  </si>
  <si>
    <t>Summary for Legs 1- 7</t>
  </si>
  <si>
    <t>Summary for Leg 7</t>
  </si>
  <si>
    <t>Legs 1-7</t>
  </si>
  <si>
    <t>Avg L 1-7</t>
  </si>
  <si>
    <t>Endurance Run Time Sheet - Leaving Order  - Leg 8</t>
  </si>
  <si>
    <r>
      <t xml:space="preserve">Miles Traveled Leg 8 </t>
    </r>
    <r>
      <rPr>
        <sz val="11"/>
        <color theme="9" tint="-0.249977111117893"/>
        <rFont val="Calibri"/>
        <family val="2"/>
      </rPr>
      <t>↓</t>
    </r>
  </si>
  <si>
    <t>Leg 8</t>
  </si>
  <si>
    <t>Time Sheet - Arriving Order &amp; Times - Leg 8</t>
  </si>
  <si>
    <t>Montana Cross Country "T" Association Timing Sheet - Leaving Order   -   Leg 8</t>
  </si>
  <si>
    <t>Montana Cross Country "T" Association Timing Sheet - Arriving Order    -    Leg  8</t>
  </si>
  <si>
    <t>Montana Cross Country "T" Association Summary for Leg 8</t>
  </si>
  <si>
    <t>Summary for Leg 8</t>
  </si>
  <si>
    <t>Summary for Legs 1- 8</t>
  </si>
  <si>
    <t>Legs 1-8</t>
  </si>
  <si>
    <t>MPH 1-8</t>
  </si>
  <si>
    <t>Avg L 1-8</t>
  </si>
  <si>
    <t>MPH 1-7</t>
  </si>
  <si>
    <t>Leg-8</t>
  </si>
  <si>
    <r>
      <t xml:space="preserve">Miles Traveled Leg 8 </t>
    </r>
    <r>
      <rPr>
        <sz val="11"/>
        <color rgb="FFC00000"/>
        <rFont val="Calibri"/>
        <family val="2"/>
      </rPr>
      <t>↓</t>
    </r>
  </si>
  <si>
    <r>
      <t xml:space="preserve">Miles Traveled Leg 7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</si>
  <si>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Leaving Order   -   Leg 9</t>
  </si>
  <si>
    <t>Endurance Run Time Sheet - Leaving Order  - Leg 9</t>
  </si>
  <si>
    <r>
      <t xml:space="preserve">Miles Traveled Leg 9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</si>
  <si>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9</t>
  </si>
  <si>
    <t>Time Sheet - Arriving Order &amp; Times - Leg 9</t>
  </si>
  <si>
    <r>
      <t xml:space="preserve">Miles Traveled Leg 9 </t>
    </r>
    <r>
      <rPr>
        <sz val="11"/>
        <color rgb="FFC00000"/>
        <rFont val="Calibri"/>
        <family val="2"/>
      </rPr>
      <t>↓</t>
    </r>
  </si>
  <si>
    <t>Leg 9</t>
  </si>
  <si>
    <t>Leg-9</t>
  </si>
  <si>
    <t>Summary for Leg 9</t>
  </si>
  <si>
    <t>Montana Cross Country "T" Association Summary for Leg 9</t>
  </si>
  <si>
    <t>Summary for Legs 1- 9</t>
  </si>
  <si>
    <t>Legs 1-9</t>
  </si>
  <si>
    <t>Avg L 1-9</t>
  </si>
  <si>
    <t>MPH 1-9</t>
  </si>
  <si>
    <t>Montana Cross Country "T" Association Timing Sheet - Leaving Order   -   Leg 10</t>
  </si>
  <si>
    <t>Endurance Run Time Sheet - Leaving Order  - Leg 10</t>
  </si>
  <si>
    <r>
      <t xml:space="preserve">Miles Traveled Leg 10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</si>
  <si>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Leaving Order   -   Leg 11</t>
  </si>
  <si>
    <t>Endurance Run Time Sheet - Leaving Order  - Leg 11</t>
  </si>
  <si>
    <r>
      <t xml:space="preserve">Miles Traveled Leg 11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</si>
  <si>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11</t>
  </si>
  <si>
    <t>Montana Cross Country "T" Association Timing Sheet - Arriving Order    -    Leg  10</t>
  </si>
  <si>
    <t>Time Sheet - Arriving Order &amp; Times - Leg 10</t>
  </si>
  <si>
    <t>Leg 10</t>
  </si>
  <si>
    <t>Leg-10</t>
  </si>
  <si>
    <r>
      <t xml:space="preserve">Miles Traveled Leg 10 </t>
    </r>
    <r>
      <rPr>
        <sz val="11"/>
        <color rgb="FFC00000"/>
        <rFont val="Calibri"/>
        <family val="2"/>
      </rPr>
      <t>↓</t>
    </r>
  </si>
  <si>
    <t>Legs 1-10</t>
  </si>
  <si>
    <t>MPH 1-10</t>
  </si>
  <si>
    <t>Avg L 1-10</t>
  </si>
  <si>
    <t>Summary for Legs 1- 10</t>
  </si>
  <si>
    <t>Summary for Leg 10</t>
  </si>
  <si>
    <t>Montana Cross Country "T" Association Summary for Leg 10</t>
  </si>
  <si>
    <t>Time Sheet - Arriving Order &amp; Times - Leg 11</t>
  </si>
  <si>
    <r>
      <t xml:space="preserve">Miles Traveled Leg 11 </t>
    </r>
    <r>
      <rPr>
        <sz val="11"/>
        <color rgb="FFC00000"/>
        <rFont val="Calibri"/>
        <family val="2"/>
      </rPr>
      <t>↓</t>
    </r>
  </si>
  <si>
    <t>Leg 11</t>
  </si>
  <si>
    <t>Leg-11</t>
  </si>
  <si>
    <t>Legs 1-11</t>
  </si>
  <si>
    <t>MPH 1-11</t>
  </si>
  <si>
    <t>Avg L 1-11</t>
  </si>
  <si>
    <t>Montana Cross Country "T" Association Timing Sheet - Leaving Order   -   Leg 12</t>
  </si>
  <si>
    <t>Endurance Run Time Sheet - Leaving Order  - Leg 12</t>
  </si>
  <si>
    <r>
      <t xml:space="preserve">Miles Traveled Leg 12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</si>
  <si>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12</t>
  </si>
  <si>
    <t>Time Sheet - Arriving Order &amp; Times - Leg 12</t>
  </si>
  <si>
    <r>
      <t xml:space="preserve">Miles Traveled Leg 12 </t>
    </r>
    <r>
      <rPr>
        <sz val="11"/>
        <color rgb="FFC00000"/>
        <rFont val="Calibri"/>
        <family val="2"/>
      </rPr>
      <t>↓</t>
    </r>
  </si>
  <si>
    <t>Leg 12</t>
  </si>
  <si>
    <t>Leg-12</t>
  </si>
  <si>
    <t>Montana Cross Country "T" Association Summary for Leg 12</t>
  </si>
  <si>
    <t>Summary for Leg 12</t>
  </si>
  <si>
    <t>Summary for Legs 1- 12</t>
  </si>
  <si>
    <t>Legs 1-12</t>
  </si>
  <si>
    <t>MPH 1-12</t>
  </si>
  <si>
    <t>Avg L 1-12</t>
  </si>
  <si>
    <t>Montana Cross Country "T" Association Timing Sheet - Leaving Order   -   Leg 13</t>
  </si>
  <si>
    <t>Endurance Run Time Sheet - Leaving Order  - Leg 13</t>
  </si>
  <si>
    <r>
      <t xml:space="preserve">Miles Traveled Leg 13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</si>
  <si>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13</t>
  </si>
  <si>
    <t>Time Sheet - Arriving Order &amp; Times - Leg 13</t>
  </si>
  <si>
    <r>
      <t xml:space="preserve">Miles Traveled Leg 13 </t>
    </r>
    <r>
      <rPr>
        <sz val="11"/>
        <color rgb="FFC00000"/>
        <rFont val="Calibri"/>
        <family val="2"/>
      </rPr>
      <t>↓</t>
    </r>
  </si>
  <si>
    <t>Leg 13</t>
  </si>
  <si>
    <t>Leg-13</t>
  </si>
  <si>
    <t>Montana Cross Country "T" Association Summary for Leg 13</t>
  </si>
  <si>
    <t>Summary for Leg 13</t>
  </si>
  <si>
    <t>Summary for Legs 1- 13</t>
  </si>
  <si>
    <t>Legs 1-13</t>
  </si>
  <si>
    <t>MPH 1-13</t>
  </si>
  <si>
    <t>Avg L 1-13</t>
  </si>
  <si>
    <t>Montana Cross Country "T" Association Timing Sheet - Leaving Order   -   Leg 14</t>
  </si>
  <si>
    <t>Endurance Run Time Sheet - Leaving Order  - Leg 14</t>
  </si>
  <si>
    <r>
      <t xml:space="preserve">Miles Traveled Leg 14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</si>
  <si>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14</t>
  </si>
  <si>
    <t>Time Sheet - Arriving Order &amp; Times - Leg 14</t>
  </si>
  <si>
    <r>
      <t xml:space="preserve">Miles Traveled Leg 14 </t>
    </r>
    <r>
      <rPr>
        <sz val="11"/>
        <color rgb="FFC00000"/>
        <rFont val="Calibri"/>
        <family val="2"/>
      </rPr>
      <t>↓</t>
    </r>
  </si>
  <si>
    <t>Leg 14</t>
  </si>
  <si>
    <t>Leg-14</t>
  </si>
  <si>
    <t>Montana Cross Country "T" Association Summary for Leg 14</t>
  </si>
  <si>
    <t>Summary for Leg 14</t>
  </si>
  <si>
    <t>Summary for Legs 1- 14</t>
  </si>
  <si>
    <t>Legs 1-14</t>
  </si>
  <si>
    <t>MPH 1-14</t>
  </si>
  <si>
    <t>Avg L 1-14</t>
  </si>
  <si>
    <t>Montana Cross Country "T" Association Timing Sheet - Leaving Order   -   Leg 15</t>
  </si>
  <si>
    <t>Endurance Run Time Sheet - Leaving Order  - Leg 15</t>
  </si>
  <si>
    <r>
      <t xml:space="preserve">Miles Traveled Leg 15 </t>
    </r>
    <r>
      <rPr>
        <sz val="11"/>
        <color theme="9" tint="-0.249977111117893"/>
        <rFont val="Calibri"/>
        <family val="2"/>
      </rPr>
      <t>↓</t>
    </r>
  </si>
  <si>
    <t>Montana Cross Country "T" Association Timing Sheet - Arriving Order    -    Leg  15</t>
  </si>
  <si>
    <t>Time Sheet - Arriving Order &amp; Times - Leg 15</t>
  </si>
  <si>
    <r>
      <t xml:space="preserve">Miles Traveled Leg 15 </t>
    </r>
    <r>
      <rPr>
        <sz val="11"/>
        <color rgb="FFC00000"/>
        <rFont val="Calibri"/>
        <family val="2"/>
      </rPr>
      <t>↓</t>
    </r>
  </si>
  <si>
    <t>Leg 15</t>
  </si>
  <si>
    <t>Montana Cross Country "T" Association Summary for Leg 15</t>
  </si>
  <si>
    <t>Summary for Leg 15</t>
  </si>
  <si>
    <t>Summary for Legs 1- 15</t>
  </si>
  <si>
    <t>Legs 1-15</t>
  </si>
  <si>
    <t>MPH 1-15</t>
  </si>
  <si>
    <t>Avg L 1-15</t>
  </si>
  <si>
    <t/>
  </si>
  <si>
    <t>406-240-9662</t>
  </si>
  <si>
    <t>406-458-9450</t>
  </si>
  <si>
    <t>406-293-1247</t>
  </si>
  <si>
    <t>406-390-6676</t>
  </si>
  <si>
    <t>509-701-4359</t>
  </si>
  <si>
    <t>319-240-4470</t>
  </si>
  <si>
    <t>406-461-1389</t>
  </si>
  <si>
    <t>509-701-0983</t>
  </si>
  <si>
    <t>509-721-0752</t>
  </si>
  <si>
    <t xml:space="preserve">Sunday Evening Meeting Instructions:  </t>
  </si>
  <si>
    <t xml:space="preserve">  When a driver pulls a number out of the hat, locate the name in Column B, and</t>
  </si>
  <si>
    <t xml:space="preserve">  Type in the Car # drawn into the corresponding cell Name in Column A.  </t>
  </si>
  <si>
    <t xml:space="preserve">  Print one sheet per driver, timing team, radar team,and trouble trailer driver.</t>
  </si>
  <si>
    <t xml:space="preserve">  Give printouts to President for distribution to each driver, timing team, and trouble trailer team.</t>
  </si>
  <si>
    <t>Montana Cross Country "T" Association Summary for Leg 11</t>
  </si>
  <si>
    <t>Summary for Leg 11</t>
  </si>
  <si>
    <t>Summary for Legs 1- 11</t>
  </si>
  <si>
    <t>Speeding</t>
  </si>
  <si>
    <t>Penalty</t>
  </si>
  <si>
    <r>
      <t>00:00:00</t>
    </r>
    <r>
      <rPr>
        <sz val="10"/>
        <color rgb="FFC00000"/>
        <rFont val="Calibri"/>
        <family val="2"/>
      </rPr>
      <t>↓</t>
    </r>
  </si>
  <si>
    <t>Other Time</t>
  </si>
  <si>
    <t>Other</t>
  </si>
  <si>
    <t>Matt Hansen</t>
  </si>
  <si>
    <t>509-998-9927</t>
  </si>
  <si>
    <t>Erica Cerovski</t>
  </si>
  <si>
    <t>406-461-1390</t>
  </si>
  <si>
    <t>406-899-2630</t>
  </si>
  <si>
    <t>Great Falls, MT</t>
  </si>
  <si>
    <t>Bill Comer</t>
  </si>
  <si>
    <t>Sony Bishop</t>
  </si>
  <si>
    <t>North Auroa, IL</t>
  </si>
  <si>
    <t xml:space="preserve">  Verify Car #, Name, Cell Phone #, &amp; City/State.  Sort A-D by Car# ascending and Save File when complete.</t>
  </si>
  <si>
    <t>Slow Time</t>
  </si>
  <si>
    <t>Plus 15 min.</t>
  </si>
  <si>
    <t>Daniel Lukowski</t>
  </si>
  <si>
    <t>913-634-8811</t>
  </si>
  <si>
    <t>Mike Wendland</t>
  </si>
  <si>
    <t>406-355-4508</t>
  </si>
  <si>
    <t>Rudyard, MT</t>
  </si>
  <si>
    <t>509-922-1805</t>
  </si>
  <si>
    <t>Ed Wright</t>
  </si>
  <si>
    <t>785-462-5050</t>
  </si>
  <si>
    <t>Colby, KS</t>
  </si>
  <si>
    <t>Kirk Peterson</t>
  </si>
  <si>
    <t>505-670-8978</t>
  </si>
  <si>
    <t>Sante Fe, NM</t>
  </si>
  <si>
    <t>714-305-6461</t>
  </si>
  <si>
    <t>509-891-9224</t>
  </si>
  <si>
    <t>Gary Yeager</t>
  </si>
  <si>
    <t>509-994-6552</t>
  </si>
  <si>
    <t>Cheney, WA</t>
  </si>
  <si>
    <t>Whitefish, MT</t>
  </si>
  <si>
    <t>Dave Warhank</t>
  </si>
  <si>
    <t>406-431-7446</t>
  </si>
  <si>
    <t>Lloyd Eckley</t>
  </si>
  <si>
    <t>630-300-8567</t>
  </si>
  <si>
    <t>Lee's Summit, MO</t>
  </si>
  <si>
    <t>Colbert, WA</t>
  </si>
  <si>
    <t>Kalispell</t>
  </si>
  <si>
    <t>Libby</t>
  </si>
  <si>
    <t>Wayne Campbell</t>
  </si>
  <si>
    <t>Eureka</t>
  </si>
  <si>
    <t>Whitefish</t>
  </si>
  <si>
    <t>Noxon</t>
  </si>
  <si>
    <t>Plains</t>
  </si>
  <si>
    <t>Lakeside</t>
  </si>
  <si>
    <t>road work 1</t>
  </si>
  <si>
    <t>slow</t>
  </si>
  <si>
    <t>Happy's</t>
  </si>
  <si>
    <t>∑ Miles</t>
  </si>
  <si>
    <t>Montana Cross Country "T" Association Final Results Summary</t>
  </si>
  <si>
    <t>Tear down</t>
  </si>
  <si>
    <t>Winner-2021</t>
  </si>
  <si>
    <t>DQ'd-"W" gauge failure</t>
  </si>
  <si>
    <t>Rank before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</si>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</sst>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:mm:ss;@"/>
    <numFmt numFmtId="165" formatCode="0.000000"/>
    <numFmt numFmtId="166" formatCode="0.0000"/>
    <numFmt numFmtId="167" formatCode="0.0"/>
    <numFmt numFmtId="169" formatCode="[$-F800]dddd\,\ mmmm\ dd\,\ yyyy"/>
    <numFmt numFmtId="171" formatCode="h:mm:ss;@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1"/>
      <name val="Calibri"/>
      <family val="2"/>
    </font>
    <font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sz val="11"/>
      <color theme="9" tint="-0.249977111117893"/>
      <name val="Calibri"/>
      <family val="2"/>
    </font>
    <font>
      <sz val="10"/>
      <color rgb="FFC00000"/>
      <name val="Calibri"/>
      <family val="2"/>
      <scheme val="minor"/>
    </font>
    <font>
      <sz val="11"/>
      <color theme="8"/>
      <name val="Calibri"/>
      <family val="2"/>
    </font>
    <font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</font>
    <font>
      <sz val="12"/>
      <color rgb="FFC00000"/>
      <name val="Calibri"/>
      <family val="2"/>
      <scheme val="minor"/>
    </font>
    <font>
      <sz val="14"/>
      <color rgb="FFC00000"/>
      <name val="Calibri"/>
      <family val="2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rgb="FFC00000"/>
      <name val="Calibri"/>
      <family val="2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8" tint="-0.249977111117893"/>
      <name val="Calibri"/>
      <family val="2"/>
      <scheme val="minor"/>
    </font>
    <font>
      <sz val="9"/>
      <color theme="8"/>
      <name val="Calibri"/>
      <family val="2"/>
      <scheme val="minor"/>
    </font>
    <font>
      <sz val="9"/>
      <name val="Calibri"/>
      <family val="2"/>
      <scheme val="minor"/>
    </font>
    <font>
      <sz val="9"/>
      <color theme="8"/>
      <name val="Calibri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E2E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8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0" xfId="0" applyFill="1"/>
    <xf numFmtId="0" fontId="9" fillId="0" borderId="9" xfId="0" applyFont="1" applyBorder="1"/>
    <xf numFmtId="0" fontId="9" fillId="0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9" fillId="0" borderId="44" xfId="0" applyNumberFormat="1" applyFont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0" fontId="6" fillId="0" borderId="70" xfId="0" quotePrefix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left"/>
    </xf>
    <xf numFmtId="0" fontId="4" fillId="0" borderId="9" xfId="0" applyFont="1" applyBorder="1"/>
    <xf numFmtId="164" fontId="4" fillId="0" borderId="9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15" fillId="0" borderId="23" xfId="0" applyNumberFormat="1" applyFont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/>
    <xf numFmtId="164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4" fontId="15" fillId="0" borderId="18" xfId="0" applyNumberFormat="1" applyFont="1" applyBorder="1" applyAlignment="1">
      <alignment horizontal="left"/>
    </xf>
    <xf numFmtId="164" fontId="15" fillId="0" borderId="19" xfId="0" applyNumberFormat="1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164" fontId="15" fillId="0" borderId="20" xfId="0" applyNumberFormat="1" applyFont="1" applyBorder="1" applyAlignment="1">
      <alignment horizontal="left"/>
    </xf>
    <xf numFmtId="164" fontId="15" fillId="0" borderId="22" xfId="0" applyNumberFormat="1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NumberFormat="1" applyFont="1" applyBorder="1" applyAlignment="1">
      <alignment horizontal="right"/>
    </xf>
    <xf numFmtId="0" fontId="10" fillId="3" borderId="0" xfId="0" quotePrefix="1" applyNumberFormat="1" applyFont="1" applyFill="1" applyBorder="1" applyAlignment="1">
      <alignment horizontal="left"/>
    </xf>
    <xf numFmtId="0" fontId="9" fillId="3" borderId="0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right"/>
    </xf>
    <xf numFmtId="1" fontId="10" fillId="3" borderId="16" xfId="0" quotePrefix="1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/>
    </xf>
    <xf numFmtId="164" fontId="9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9" fillId="0" borderId="25" xfId="0" applyFont="1" applyBorder="1"/>
    <xf numFmtId="164" fontId="8" fillId="0" borderId="26" xfId="0" applyNumberFormat="1" applyFont="1" applyBorder="1" applyAlignment="1">
      <alignment horizontal="left"/>
    </xf>
    <xf numFmtId="164" fontId="8" fillId="0" borderId="27" xfId="0" applyNumberFormat="1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164" fontId="9" fillId="0" borderId="3" xfId="0" quotePrefix="1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164" fontId="13" fillId="0" borderId="4" xfId="0" quotePrefix="1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22" fillId="0" borderId="11" xfId="0" applyNumberFormat="1" applyFont="1" applyFill="1" applyBorder="1" applyAlignment="1">
      <alignment horizontal="left"/>
    </xf>
    <xf numFmtId="166" fontId="22" fillId="0" borderId="11" xfId="0" applyNumberFormat="1" applyFont="1" applyFill="1" applyBorder="1" applyAlignment="1">
      <alignment horizontal="left"/>
    </xf>
    <xf numFmtId="0" fontId="22" fillId="0" borderId="11" xfId="0" applyNumberFormat="1" applyFont="1" applyFill="1" applyBorder="1" applyAlignment="1">
      <alignment horizontal="center"/>
    </xf>
    <xf numFmtId="0" fontId="22" fillId="0" borderId="15" xfId="0" applyNumberFormat="1" applyFont="1" applyFill="1" applyBorder="1" applyAlignment="1">
      <alignment horizontal="center"/>
    </xf>
    <xf numFmtId="1" fontId="23" fillId="0" borderId="17" xfId="0" quotePrefix="1" applyNumberFormat="1" applyFont="1" applyFill="1" applyBorder="1" applyAlignment="1">
      <alignment horizontal="center"/>
    </xf>
    <xf numFmtId="1" fontId="23" fillId="0" borderId="0" xfId="0" quotePrefix="1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0" borderId="68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4" fontId="5" fillId="0" borderId="61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25" fillId="0" borderId="18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66" fontId="5" fillId="0" borderId="2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" fontId="26" fillId="0" borderId="7" xfId="0" applyNumberFormat="1" applyFont="1" applyBorder="1" applyAlignment="1">
      <alignment horizontal="center"/>
    </xf>
    <xf numFmtId="1" fontId="26" fillId="0" borderId="9" xfId="0" applyNumberFormat="1" applyFont="1" applyBorder="1" applyAlignment="1">
      <alignment horizontal="center"/>
    </xf>
    <xf numFmtId="166" fontId="26" fillId="0" borderId="9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164" fontId="26" fillId="0" borderId="8" xfId="0" applyNumberFormat="1" applyFont="1" applyBorder="1" applyAlignment="1">
      <alignment horizontal="center"/>
    </xf>
    <xf numFmtId="1" fontId="5" fillId="0" borderId="39" xfId="0" applyNumberFormat="1" applyFont="1" applyFill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68" xfId="0" applyBorder="1" applyAlignment="1">
      <alignment horizontal="right"/>
    </xf>
    <xf numFmtId="0" fontId="0" fillId="0" borderId="3" xfId="0" applyBorder="1" applyAlignment="1">
      <alignment horizontal="right" indent="1"/>
    </xf>
    <xf numFmtId="0" fontId="9" fillId="0" borderId="7" xfId="0" applyNumberFormat="1" applyFont="1" applyBorder="1" applyAlignment="1">
      <alignment horizontal="right"/>
    </xf>
    <xf numFmtId="0" fontId="10" fillId="0" borderId="16" xfId="0" quotePrefix="1" applyNumberFormat="1" applyFont="1" applyFill="1" applyBorder="1" applyAlignment="1">
      <alignment horizontal="center"/>
    </xf>
    <xf numFmtId="0" fontId="9" fillId="0" borderId="16" xfId="0" applyNumberFormat="1" applyFont="1" applyFill="1" applyBorder="1" applyAlignment="1">
      <alignment horizontal="center"/>
    </xf>
    <xf numFmtId="164" fontId="8" fillId="0" borderId="49" xfId="0" applyNumberFormat="1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0" borderId="26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21" fontId="9" fillId="0" borderId="14" xfId="0" applyNumberFormat="1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164" fontId="9" fillId="0" borderId="68" xfId="0" quotePrefix="1" applyNumberFormat="1" applyFont="1" applyBorder="1" applyAlignment="1">
      <alignment horizontal="center"/>
    </xf>
    <xf numFmtId="164" fontId="11" fillId="0" borderId="45" xfId="0" applyNumberFormat="1" applyFont="1" applyBorder="1" applyAlignment="1">
      <alignment horizontal="center"/>
    </xf>
    <xf numFmtId="0" fontId="13" fillId="0" borderId="45" xfId="0" quotePrefix="1" applyFont="1" applyBorder="1" applyAlignment="1">
      <alignment horizontal="center"/>
    </xf>
    <xf numFmtId="164" fontId="13" fillId="0" borderId="45" xfId="0" quotePrefix="1" applyNumberFormat="1" applyFont="1" applyBorder="1" applyAlignment="1">
      <alignment horizontal="center"/>
    </xf>
    <xf numFmtId="1" fontId="11" fillId="0" borderId="55" xfId="0" applyNumberFormat="1" applyFont="1" applyBorder="1" applyAlignment="1">
      <alignment horizontal="center"/>
    </xf>
    <xf numFmtId="2" fontId="22" fillId="0" borderId="7" xfId="0" applyNumberFormat="1" applyFont="1" applyFill="1" applyBorder="1" applyAlignment="1">
      <alignment horizontal="left"/>
    </xf>
    <xf numFmtId="165" fontId="5" fillId="0" borderId="9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1" xfId="0" quotePrefix="1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5" xfId="0" applyFont="1" applyFill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6" xfId="0" applyFont="1" applyBorder="1"/>
    <xf numFmtId="0" fontId="5" fillId="0" borderId="57" xfId="0" applyNumberFormat="1" applyFont="1" applyFill="1" applyBorder="1" applyAlignment="1">
      <alignment horizontal="center"/>
    </xf>
    <xf numFmtId="2" fontId="5" fillId="0" borderId="57" xfId="0" applyNumberFormat="1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5" fillId="0" borderId="57" xfId="0" applyFont="1" applyFill="1" applyBorder="1"/>
    <xf numFmtId="0" fontId="5" fillId="0" borderId="43" xfId="0" applyFont="1" applyFill="1" applyBorder="1"/>
    <xf numFmtId="165" fontId="5" fillId="0" borderId="57" xfId="0" applyNumberFormat="1" applyFont="1" applyFill="1" applyBorder="1" applyAlignment="1">
      <alignment horizontal="center"/>
    </xf>
    <xf numFmtId="0" fontId="5" fillId="0" borderId="40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165" fontId="5" fillId="0" borderId="39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165" fontId="5" fillId="0" borderId="50" xfId="0" applyNumberFormat="1" applyFont="1" applyFill="1" applyBorder="1" applyAlignment="1">
      <alignment horizontal="center"/>
    </xf>
    <xf numFmtId="2" fontId="5" fillId="0" borderId="51" xfId="0" applyNumberFormat="1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38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5" fillId="0" borderId="42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2" fontId="5" fillId="0" borderId="21" xfId="0" applyNumberFormat="1" applyFont="1" applyFill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2" fontId="5" fillId="0" borderId="44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0" xfId="0" applyFont="1" applyFill="1" applyBorder="1"/>
    <xf numFmtId="2" fontId="22" fillId="0" borderId="17" xfId="0" applyNumberFormat="1" applyFont="1" applyFill="1" applyBorder="1" applyAlignment="1">
      <alignment horizontal="left"/>
    </xf>
    <xf numFmtId="0" fontId="5" fillId="0" borderId="37" xfId="0" applyFont="1" applyFill="1" applyBorder="1"/>
    <xf numFmtId="165" fontId="5" fillId="0" borderId="10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37" xfId="0" applyFont="1" applyBorder="1"/>
    <xf numFmtId="0" fontId="5" fillId="0" borderId="43" xfId="0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right"/>
    </xf>
    <xf numFmtId="164" fontId="15" fillId="0" borderId="10" xfId="0" applyNumberFormat="1" applyFont="1" applyBorder="1" applyAlignment="1">
      <alignment horizontal="left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center"/>
    </xf>
    <xf numFmtId="0" fontId="4" fillId="0" borderId="16" xfId="0" applyNumberFormat="1" applyFont="1" applyBorder="1"/>
    <xf numFmtId="164" fontId="4" fillId="0" borderId="14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5" xfId="0" applyFont="1" applyBorder="1" applyAlignment="1"/>
    <xf numFmtId="0" fontId="9" fillId="0" borderId="16" xfId="0" quotePrefix="1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164" fontId="9" fillId="0" borderId="0" xfId="0" quotePrefix="1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0" fontId="5" fillId="0" borderId="0" xfId="0" quotePrefix="1" applyNumberFormat="1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6" xfId="0" applyFont="1" applyFill="1" applyBorder="1"/>
    <xf numFmtId="1" fontId="22" fillId="0" borderId="7" xfId="0" applyNumberFormat="1" applyFont="1" applyFill="1" applyBorder="1" applyAlignment="1">
      <alignment horizontal="center"/>
    </xf>
    <xf numFmtId="2" fontId="22" fillId="0" borderId="9" xfId="0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29" fillId="0" borderId="61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29" fillId="0" borderId="5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51" xfId="0" applyFont="1" applyFill="1" applyBorder="1" applyAlignment="1">
      <alignment horizontal="center"/>
    </xf>
    <xf numFmtId="0" fontId="29" fillId="0" borderId="50" xfId="0" applyFont="1" applyFill="1" applyBorder="1" applyAlignment="1">
      <alignment horizontal="center"/>
    </xf>
    <xf numFmtId="0" fontId="28" fillId="0" borderId="70" xfId="0" quotePrefix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164" fontId="27" fillId="0" borderId="4" xfId="0" applyNumberFormat="1" applyFont="1" applyBorder="1" applyAlignment="1">
      <alignment horizontal="center"/>
    </xf>
    <xf numFmtId="0" fontId="27" fillId="0" borderId="4" xfId="0" applyNumberFormat="1" applyFont="1" applyBorder="1" applyAlignment="1">
      <alignment horizontal="center"/>
    </xf>
    <xf numFmtId="164" fontId="27" fillId="0" borderId="5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4" fontId="5" fillId="0" borderId="1" xfId="0" quotePrefix="1" applyNumberFormat="1" applyFont="1" applyFill="1" applyBorder="1" applyAlignment="1">
      <alignment horizontal="center"/>
    </xf>
    <xf numFmtId="0" fontId="5" fillId="0" borderId="44" xfId="0" applyNumberFormat="1" applyFont="1" applyFill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0" fontId="5" fillId="0" borderId="21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64" fontId="5" fillId="0" borderId="21" xfId="0" quotePrefix="1" applyNumberFormat="1" applyFont="1" applyFill="1" applyBorder="1" applyAlignment="1">
      <alignment horizontal="center"/>
    </xf>
    <xf numFmtId="164" fontId="5" fillId="0" borderId="6" xfId="0" quotePrefix="1" applyNumberFormat="1" applyFont="1" applyFill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" fontId="5" fillId="0" borderId="17" xfId="0" quotePrefix="1" applyNumberFormat="1" applyFont="1" applyFill="1" applyBorder="1" applyAlignment="1">
      <alignment horizontal="center"/>
    </xf>
    <xf numFmtId="1" fontId="5" fillId="0" borderId="37" xfId="0" applyNumberFormat="1" applyFont="1" applyFill="1" applyBorder="1" applyAlignment="1">
      <alignment horizontal="center"/>
    </xf>
    <xf numFmtId="1" fontId="26" fillId="0" borderId="17" xfId="0" applyNumberFormat="1" applyFont="1" applyFill="1" applyBorder="1" applyAlignment="1">
      <alignment horizontal="center"/>
    </xf>
    <xf numFmtId="164" fontId="5" fillId="4" borderId="6" xfId="0" quotePrefix="1" applyNumberFormat="1" applyFont="1" applyFill="1" applyBorder="1" applyAlignment="1">
      <alignment horizontal="center"/>
    </xf>
    <xf numFmtId="164" fontId="5" fillId="4" borderId="1" xfId="0" quotePrefix="1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4" borderId="21" xfId="0" quotePrefix="1" applyNumberFormat="1" applyFont="1" applyFill="1" applyBorder="1" applyAlignment="1">
      <alignment horizontal="center"/>
    </xf>
    <xf numFmtId="1" fontId="4" fillId="0" borderId="23" xfId="0" quotePrefix="1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0" fontId="5" fillId="0" borderId="60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31" fillId="0" borderId="5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164" fontId="5" fillId="0" borderId="44" xfId="0" quotePrefix="1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31" fillId="0" borderId="51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25" fillId="0" borderId="63" xfId="0" applyFont="1" applyFill="1" applyBorder="1" applyAlignment="1">
      <alignment horizontal="center"/>
    </xf>
    <xf numFmtId="0" fontId="0" fillId="0" borderId="11" xfId="0" applyBorder="1"/>
    <xf numFmtId="0" fontId="0" fillId="0" borderId="16" xfId="0" applyBorder="1"/>
    <xf numFmtId="1" fontId="5" fillId="0" borderId="10" xfId="0" quotePrefix="1" applyNumberFormat="1" applyFont="1" applyFill="1" applyBorder="1" applyAlignment="1">
      <alignment horizontal="center"/>
    </xf>
    <xf numFmtId="2" fontId="22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0" fillId="0" borderId="15" xfId="0" applyBorder="1"/>
    <xf numFmtId="0" fontId="0" fillId="0" borderId="17" xfId="0" applyBorder="1"/>
    <xf numFmtId="0" fontId="0" fillId="0" borderId="0" xfId="0" applyBorder="1"/>
    <xf numFmtId="0" fontId="2" fillId="0" borderId="17" xfId="0" applyFont="1" applyBorder="1"/>
    <xf numFmtId="14" fontId="0" fillId="2" borderId="7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" fontId="0" fillId="2" borderId="3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1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33" fillId="0" borderId="0" xfId="0" applyFont="1" applyBorder="1"/>
    <xf numFmtId="0" fontId="0" fillId="0" borderId="0" xfId="0" applyFont="1" applyBorder="1"/>
    <xf numFmtId="14" fontId="4" fillId="5" borderId="8" xfId="0" quotePrefix="1" applyNumberFormat="1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Protection="1">
      <protection locked="0"/>
    </xf>
    <xf numFmtId="0" fontId="4" fillId="5" borderId="27" xfId="0" applyNumberFormat="1" applyFont="1" applyFill="1" applyBorder="1" applyAlignment="1" applyProtection="1">
      <alignment horizontal="center"/>
      <protection locked="0"/>
    </xf>
    <xf numFmtId="164" fontId="4" fillId="5" borderId="44" xfId="0" applyNumberFormat="1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Protection="1">
      <protection locked="0"/>
    </xf>
    <xf numFmtId="164" fontId="4" fillId="5" borderId="26" xfId="0" applyNumberFormat="1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164" fontId="4" fillId="5" borderId="2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 applyProtection="1">
      <alignment horizontal="center"/>
      <protection locked="0"/>
    </xf>
    <xf numFmtId="164" fontId="4" fillId="5" borderId="19" xfId="0" applyNumberFormat="1" applyFont="1" applyFill="1" applyBorder="1" applyAlignment="1" applyProtection="1">
      <alignment horizontal="center"/>
      <protection locked="0"/>
    </xf>
    <xf numFmtId="164" fontId="4" fillId="5" borderId="22" xfId="0" applyNumberFormat="1" applyFont="1" applyFill="1" applyBorder="1" applyAlignment="1" applyProtection="1">
      <alignment horizontal="center"/>
      <protection locked="0"/>
    </xf>
    <xf numFmtId="0" fontId="9" fillId="6" borderId="23" xfId="0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164" fontId="9" fillId="6" borderId="44" xfId="0" applyNumberFormat="1" applyFont="1" applyFill="1" applyBorder="1" applyAlignment="1" applyProtection="1">
      <alignment horizontal="center"/>
      <protection locked="0"/>
    </xf>
    <xf numFmtId="164" fontId="9" fillId="6" borderId="1" xfId="0" applyNumberFormat="1" applyFont="1" applyFill="1" applyBorder="1" applyAlignment="1" applyProtection="1">
      <alignment horizontal="center"/>
      <protection locked="0"/>
    </xf>
    <xf numFmtId="164" fontId="9" fillId="6" borderId="21" xfId="0" applyNumberFormat="1" applyFont="1" applyFill="1" applyBorder="1" applyAlignment="1" applyProtection="1">
      <alignment horizontal="center"/>
      <protection locked="0"/>
    </xf>
    <xf numFmtId="21" fontId="9" fillId="6" borderId="44" xfId="0" applyNumberFormat="1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6" borderId="2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9" fillId="6" borderId="24" xfId="0" applyNumberFormat="1" applyFont="1" applyFill="1" applyBorder="1" applyAlignment="1" applyProtection="1">
      <alignment horizontal="center"/>
      <protection locked="0"/>
    </xf>
    <xf numFmtId="1" fontId="9" fillId="6" borderId="19" xfId="0" applyNumberFormat="1" applyFont="1" applyFill="1" applyBorder="1" applyAlignment="1" applyProtection="1">
      <alignment horizontal="center"/>
      <protection locked="0"/>
    </xf>
    <xf numFmtId="1" fontId="9" fillId="6" borderId="22" xfId="0" applyNumberFormat="1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/>
      <protection locked="0"/>
    </xf>
    <xf numFmtId="164" fontId="4" fillId="5" borderId="6" xfId="0" applyNumberFormat="1" applyFont="1" applyFill="1" applyBorder="1" applyAlignment="1" applyProtection="1">
      <alignment horizontal="center"/>
      <protection locked="0"/>
    </xf>
    <xf numFmtId="164" fontId="4" fillId="5" borderId="61" xfId="0" applyNumberFormat="1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21" fontId="9" fillId="6" borderId="1" xfId="0" applyNumberFormat="1" applyFont="1" applyFill="1" applyBorder="1" applyAlignment="1" applyProtection="1">
      <alignment horizontal="center"/>
      <protection locked="0"/>
    </xf>
    <xf numFmtId="21" fontId="9" fillId="6" borderId="21" xfId="0" applyNumberFormat="1" applyFont="1" applyFill="1" applyBorder="1" applyAlignment="1" applyProtection="1">
      <alignment horizontal="center"/>
      <protection locked="0"/>
    </xf>
    <xf numFmtId="0" fontId="9" fillId="6" borderId="24" xfId="0" applyNumberFormat="1" applyFont="1" applyFill="1" applyBorder="1" applyAlignment="1" applyProtection="1">
      <alignment horizontal="center"/>
      <protection locked="0"/>
    </xf>
    <xf numFmtId="0" fontId="9" fillId="6" borderId="19" xfId="0" applyNumberFormat="1" applyFont="1" applyFill="1" applyBorder="1" applyAlignment="1" applyProtection="1">
      <alignment horizontal="center"/>
      <protection locked="0"/>
    </xf>
    <xf numFmtId="0" fontId="9" fillId="6" borderId="22" xfId="0" applyNumberFormat="1" applyFont="1" applyFill="1" applyBorder="1" applyAlignment="1" applyProtection="1">
      <alignment horizontal="center"/>
      <protection locked="0"/>
    </xf>
    <xf numFmtId="0" fontId="9" fillId="6" borderId="2" xfId="0" applyNumberFormat="1" applyFont="1" applyFill="1" applyBorder="1" applyAlignment="1" applyProtection="1">
      <alignment horizontal="center"/>
      <protection locked="0"/>
    </xf>
    <xf numFmtId="164" fontId="8" fillId="4" borderId="26" xfId="0" applyNumberFormat="1" applyFont="1" applyFill="1" applyBorder="1" applyAlignment="1">
      <alignment horizontal="left"/>
    </xf>
    <xf numFmtId="0" fontId="9" fillId="6" borderId="2" xfId="0" applyFont="1" applyFill="1" applyBorder="1" applyAlignment="1" applyProtection="1">
      <alignment horizontal="center"/>
      <protection locked="0"/>
    </xf>
    <xf numFmtId="1" fontId="26" fillId="0" borderId="10" xfId="0" applyNumberFormat="1" applyFont="1" applyFill="1" applyBorder="1" applyAlignment="1">
      <alignment horizontal="center"/>
    </xf>
    <xf numFmtId="1" fontId="26" fillId="0" borderId="1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18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9" fillId="6" borderId="39" xfId="0" applyFont="1" applyFill="1" applyBorder="1" applyAlignment="1" applyProtection="1">
      <alignment horizontal="center"/>
      <protection locked="0"/>
    </xf>
    <xf numFmtId="164" fontId="9" fillId="6" borderId="6" xfId="0" applyNumberFormat="1" applyFont="1" applyFill="1" applyBorder="1" applyAlignment="1" applyProtection="1">
      <alignment horizontal="center"/>
      <protection locked="0"/>
    </xf>
    <xf numFmtId="21" fontId="9" fillId="6" borderId="6" xfId="0" applyNumberFormat="1" applyFont="1" applyFill="1" applyBorder="1" applyAlignment="1" applyProtection="1">
      <alignment horizontal="center"/>
      <protection locked="0"/>
    </xf>
    <xf numFmtId="0" fontId="9" fillId="6" borderId="61" xfId="0" applyNumberFormat="1" applyFont="1" applyFill="1" applyBorder="1" applyAlignment="1" applyProtection="1">
      <alignment horizontal="center"/>
      <protection locked="0"/>
    </xf>
    <xf numFmtId="0" fontId="9" fillId="6" borderId="29" xfId="0" applyNumberFormat="1" applyFont="1" applyFill="1" applyBorder="1" applyAlignment="1" applyProtection="1">
      <alignment horizontal="center"/>
      <protection locked="0"/>
    </xf>
    <xf numFmtId="1" fontId="9" fillId="6" borderId="23" xfId="0" applyNumberFormat="1" applyFont="1" applyFill="1" applyBorder="1" applyAlignment="1" applyProtection="1">
      <alignment horizontal="center"/>
      <protection locked="0"/>
    </xf>
    <xf numFmtId="1" fontId="9" fillId="6" borderId="18" xfId="0" applyNumberFormat="1" applyFont="1" applyFill="1" applyBorder="1" applyAlignment="1" applyProtection="1">
      <alignment horizontal="center"/>
      <protection locked="0"/>
    </xf>
    <xf numFmtId="1" fontId="9" fillId="6" borderId="2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3" borderId="18" xfId="0" applyFont="1" applyFill="1" applyBorder="1" applyAlignment="1" applyProtection="1">
      <alignment horizontal="center"/>
    </xf>
    <xf numFmtId="2" fontId="2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" fontId="5" fillId="0" borderId="0" xfId="0" quotePrefix="1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21" fontId="9" fillId="0" borderId="17" xfId="0" applyNumberFormat="1" applyFont="1" applyBorder="1" applyAlignment="1">
      <alignment horizontal="center"/>
    </xf>
    <xf numFmtId="164" fontId="13" fillId="0" borderId="41" xfId="0" quotePrefix="1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0" fontId="9" fillId="6" borderId="32" xfId="0" applyNumberFormat="1" applyFont="1" applyFill="1" applyBorder="1" applyAlignment="1" applyProtection="1">
      <alignment horizontal="center"/>
      <protection locked="0"/>
    </xf>
    <xf numFmtId="0" fontId="9" fillId="6" borderId="31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164" fontId="9" fillId="0" borderId="21" xfId="0" applyNumberFormat="1" applyFont="1" applyBorder="1" applyAlignment="1" applyProtection="1">
      <alignment horizontal="center"/>
    </xf>
    <xf numFmtId="0" fontId="27" fillId="0" borderId="53" xfId="0" applyFont="1" applyBorder="1" applyAlignment="1">
      <alignment horizontal="center"/>
    </xf>
    <xf numFmtId="164" fontId="27" fillId="0" borderId="54" xfId="0" applyNumberFormat="1" applyFont="1" applyBorder="1" applyAlignment="1">
      <alignment horizontal="center"/>
    </xf>
    <xf numFmtId="0" fontId="27" fillId="0" borderId="54" xfId="0" applyNumberFormat="1" applyFont="1" applyBorder="1" applyAlignment="1">
      <alignment horizontal="center"/>
    </xf>
    <xf numFmtId="164" fontId="27" fillId="0" borderId="55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1" fontId="27" fillId="0" borderId="16" xfId="0" applyNumberFormat="1" applyFont="1" applyBorder="1" applyAlignment="1">
      <alignment horizontal="center"/>
    </xf>
    <xf numFmtId="1" fontId="27" fillId="0" borderId="3" xfId="0" applyNumberFormat="1" applyFont="1" applyBorder="1" applyAlignment="1">
      <alignment horizontal="center"/>
    </xf>
    <xf numFmtId="1" fontId="27" fillId="0" borderId="4" xfId="0" applyNumberFormat="1" applyFont="1" applyBorder="1" applyAlignment="1">
      <alignment horizontal="center"/>
    </xf>
    <xf numFmtId="166" fontId="27" fillId="0" borderId="4" xfId="0" applyNumberFormat="1" applyFont="1" applyBorder="1" applyAlignment="1">
      <alignment horizontal="center"/>
    </xf>
    <xf numFmtId="2" fontId="27" fillId="0" borderId="4" xfId="0" applyNumberFormat="1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2" xfId="0" applyNumberFormat="1" applyFont="1" applyBorder="1" applyAlignment="1">
      <alignment horizontal="center"/>
    </xf>
    <xf numFmtId="1" fontId="27" fillId="0" borderId="3" xfId="0" applyNumberFormat="1" applyFont="1" applyFill="1" applyBorder="1" applyAlignment="1">
      <alignment horizontal="center"/>
    </xf>
    <xf numFmtId="0" fontId="27" fillId="0" borderId="36" xfId="0" applyNumberFormat="1" applyFont="1" applyFill="1" applyBorder="1" applyAlignment="1">
      <alignment horizontal="center"/>
    </xf>
    <xf numFmtId="165" fontId="27" fillId="0" borderId="3" xfId="0" applyNumberFormat="1" applyFont="1" applyFill="1" applyBorder="1" applyAlignment="1">
      <alignment horizontal="center"/>
    </xf>
    <xf numFmtId="2" fontId="27" fillId="0" borderId="4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68" xfId="0" applyFont="1" applyFill="1" applyBorder="1" applyAlignment="1">
      <alignment horizontal="center"/>
    </xf>
    <xf numFmtId="0" fontId="27" fillId="0" borderId="70" xfId="0" quotePrefix="1" applyFont="1" applyFill="1" applyBorder="1" applyAlignment="1">
      <alignment horizontal="center"/>
    </xf>
    <xf numFmtId="0" fontId="27" fillId="0" borderId="45" xfId="0" applyFont="1" applyFill="1" applyBorder="1" applyAlignment="1">
      <alignment horizontal="center"/>
    </xf>
    <xf numFmtId="0" fontId="27" fillId="0" borderId="71" xfId="0" applyFont="1" applyFill="1" applyBorder="1" applyAlignment="1">
      <alignment horizontal="center"/>
    </xf>
    <xf numFmtId="0" fontId="27" fillId="0" borderId="68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164" fontId="27" fillId="0" borderId="45" xfId="0" applyNumberFormat="1" applyFont="1" applyBorder="1" applyAlignment="1">
      <alignment horizontal="center"/>
    </xf>
    <xf numFmtId="164" fontId="27" fillId="0" borderId="71" xfId="0" applyNumberFormat="1" applyFont="1" applyBorder="1" applyAlignment="1">
      <alignment horizontal="center"/>
    </xf>
    <xf numFmtId="0" fontId="27" fillId="0" borderId="12" xfId="0" applyNumberFormat="1" applyFont="1" applyFill="1" applyBorder="1" applyAlignment="1">
      <alignment horizontal="center"/>
    </xf>
    <xf numFmtId="1" fontId="27" fillId="0" borderId="68" xfId="0" applyNumberFormat="1" applyFont="1" applyFill="1" applyBorder="1" applyAlignment="1">
      <alignment horizontal="center"/>
    </xf>
    <xf numFmtId="0" fontId="27" fillId="0" borderId="67" xfId="0" applyNumberFormat="1" applyFont="1" applyFill="1" applyBorder="1" applyAlignment="1">
      <alignment horizontal="center"/>
    </xf>
    <xf numFmtId="165" fontId="35" fillId="0" borderId="68" xfId="0" applyNumberFormat="1" applyFont="1" applyFill="1" applyBorder="1" applyAlignment="1">
      <alignment horizontal="center"/>
    </xf>
    <xf numFmtId="2" fontId="27" fillId="0" borderId="45" xfId="0" applyNumberFormat="1" applyFont="1" applyFill="1" applyBorder="1" applyAlignment="1">
      <alignment horizontal="center"/>
    </xf>
    <xf numFmtId="0" fontId="35" fillId="0" borderId="68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27" fillId="0" borderId="4" xfId="0" quotePrefix="1" applyFont="1" applyFill="1" applyBorder="1" applyAlignment="1">
      <alignment horizontal="center"/>
    </xf>
    <xf numFmtId="165" fontId="35" fillId="0" borderId="3" xfId="0" applyNumberFormat="1" applyFont="1" applyFill="1" applyBorder="1" applyAlignment="1">
      <alignment horizontal="center"/>
    </xf>
    <xf numFmtId="0" fontId="27" fillId="0" borderId="63" xfId="0" quotePrefix="1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164" fontId="19" fillId="0" borderId="13" xfId="0" quotePrefix="1" applyNumberFormat="1" applyFont="1" applyBorder="1" applyAlignment="1">
      <alignment horizontal="center"/>
    </xf>
    <xf numFmtId="167" fontId="9" fillId="6" borderId="19" xfId="0" applyNumberFormat="1" applyFont="1" applyFill="1" applyBorder="1" applyAlignment="1" applyProtection="1">
      <alignment horizontal="center"/>
      <protection locked="0"/>
    </xf>
    <xf numFmtId="0" fontId="32" fillId="2" borderId="12" xfId="0" applyFont="1" applyFill="1" applyBorder="1" applyAlignment="1" applyProtection="1">
      <alignment horizontal="center"/>
      <protection locked="0"/>
    </xf>
    <xf numFmtId="0" fontId="32" fillId="2" borderId="14" xfId="0" applyFont="1" applyFill="1" applyBorder="1" applyAlignment="1" applyProtection="1">
      <alignment horizontal="center"/>
      <protection locked="0"/>
    </xf>
    <xf numFmtId="14" fontId="5" fillId="4" borderId="36" xfId="0" quotePrefix="1" applyNumberFormat="1" applyFont="1" applyFill="1" applyBorder="1" applyAlignment="1">
      <alignment horizontal="center"/>
    </xf>
    <xf numFmtId="14" fontId="5" fillId="4" borderId="9" xfId="0" quotePrefix="1" applyNumberFormat="1" applyFont="1" applyFill="1" applyBorder="1" applyAlignment="1">
      <alignment horizontal="center"/>
    </xf>
    <xf numFmtId="14" fontId="5" fillId="4" borderId="8" xfId="0" quotePrefix="1" applyNumberFormat="1" applyFont="1" applyFill="1" applyBorder="1" applyAlignment="1">
      <alignment horizontal="center"/>
    </xf>
    <xf numFmtId="0" fontId="9" fillId="6" borderId="35" xfId="0" applyNumberFormat="1" applyFont="1" applyFill="1" applyBorder="1" applyAlignment="1" applyProtection="1">
      <alignment horizontal="center"/>
      <protection locked="0"/>
    </xf>
    <xf numFmtId="0" fontId="9" fillId="6" borderId="29" xfId="0" applyNumberFormat="1" applyFont="1" applyFill="1" applyBorder="1" applyAlignment="1" applyProtection="1">
      <alignment horizontal="center"/>
      <protection locked="0"/>
    </xf>
    <xf numFmtId="0" fontId="9" fillId="6" borderId="34" xfId="0" applyFont="1" applyFill="1" applyBorder="1" applyAlignment="1" applyProtection="1">
      <alignment horizontal="center"/>
      <protection locked="0"/>
    </xf>
    <xf numFmtId="0" fontId="9" fillId="6" borderId="31" xfId="0" applyFont="1" applyFill="1" applyBorder="1" applyAlignment="1" applyProtection="1">
      <alignment horizontal="center"/>
      <protection locked="0"/>
    </xf>
    <xf numFmtId="0" fontId="9" fillId="0" borderId="3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9" fillId="6" borderId="36" xfId="0" quotePrefix="1" applyNumberFormat="1" applyFont="1" applyFill="1" applyBorder="1" applyAlignment="1" applyProtection="1">
      <alignment horizontal="center"/>
      <protection locked="0"/>
    </xf>
    <xf numFmtId="14" fontId="9" fillId="6" borderId="9" xfId="0" quotePrefix="1" applyNumberFormat="1" applyFont="1" applyFill="1" applyBorder="1" applyAlignment="1" applyProtection="1">
      <alignment horizontal="center"/>
      <protection locked="0"/>
    </xf>
    <xf numFmtId="14" fontId="9" fillId="6" borderId="8" xfId="0" quotePrefix="1" applyNumberFormat="1" applyFont="1" applyFill="1" applyBorder="1" applyAlignment="1" applyProtection="1">
      <alignment horizontal="center"/>
      <protection locked="0"/>
    </xf>
    <xf numFmtId="0" fontId="9" fillId="0" borderId="3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4" fontId="5" fillId="0" borderId="62" xfId="0" quotePrefix="1" applyNumberFormat="1" applyFont="1" applyFill="1" applyBorder="1" applyAlignment="1">
      <alignment horizontal="center"/>
    </xf>
    <xf numFmtId="14" fontId="5" fillId="0" borderId="57" xfId="0" quotePrefix="1" applyNumberFormat="1" applyFont="1" applyFill="1" applyBorder="1" applyAlignment="1">
      <alignment horizontal="center"/>
    </xf>
    <xf numFmtId="0" fontId="5" fillId="0" borderId="57" xfId="0" quotePrefix="1" applyNumberFormat="1" applyFont="1" applyFill="1" applyBorder="1" applyAlignment="1">
      <alignment horizontal="center"/>
    </xf>
    <xf numFmtId="0" fontId="5" fillId="0" borderId="43" xfId="0" quotePrefix="1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6" borderId="56" xfId="0" applyNumberFormat="1" applyFont="1" applyFill="1" applyBorder="1" applyAlignment="1" applyProtection="1">
      <alignment horizontal="center"/>
      <protection locked="0"/>
    </xf>
    <xf numFmtId="0" fontId="9" fillId="6" borderId="65" xfId="0" applyNumberFormat="1" applyFont="1" applyFill="1" applyBorder="1" applyAlignment="1" applyProtection="1">
      <alignment horizontal="center"/>
      <protection locked="0"/>
    </xf>
    <xf numFmtId="0" fontId="9" fillId="0" borderId="56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14" fontId="9" fillId="6" borderId="7" xfId="0" quotePrefix="1" applyNumberFormat="1" applyFont="1" applyFill="1" applyBorder="1" applyAlignment="1" applyProtection="1">
      <alignment horizontal="center"/>
      <protection locked="0"/>
    </xf>
    <xf numFmtId="0" fontId="9" fillId="6" borderId="9" xfId="0" quotePrefix="1" applyNumberFormat="1" applyFont="1" applyFill="1" applyBorder="1" applyAlignment="1" applyProtection="1">
      <alignment horizontal="center"/>
      <protection locked="0"/>
    </xf>
    <xf numFmtId="0" fontId="9" fillId="6" borderId="8" xfId="0" quotePrefix="1" applyNumberFormat="1" applyFont="1" applyFill="1" applyBorder="1" applyAlignment="1" applyProtection="1">
      <alignment horizontal="center"/>
      <protection locked="0"/>
    </xf>
    <xf numFmtId="0" fontId="9" fillId="0" borderId="2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6" xfId="0" applyNumberFormat="1" applyFont="1" applyFill="1" applyBorder="1" applyAlignment="1">
      <alignment horizontal="center"/>
    </xf>
    <xf numFmtId="2" fontId="22" fillId="0" borderId="17" xfId="0" applyNumberFormat="1" applyFont="1" applyFill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4" fontId="5" fillId="0" borderId="0" xfId="0" quotePrefix="1" applyNumberFormat="1" applyFont="1" applyFill="1" applyBorder="1" applyAlignment="1">
      <alignment horizontal="center"/>
    </xf>
    <xf numFmtId="0" fontId="5" fillId="0" borderId="0" xfId="0" quotePrefix="1" applyNumberFormat="1" applyFont="1" applyFill="1" applyBorder="1" applyAlignment="1">
      <alignment horizontal="center"/>
    </xf>
    <xf numFmtId="171" fontId="0" fillId="0" borderId="0" xfId="0" applyNumberFormat="1"/>
    <xf numFmtId="171" fontId="0" fillId="0" borderId="0" xfId="0" applyNumberFormat="1" applyAlignment="1">
      <alignment horizontal="center"/>
    </xf>
    <xf numFmtId="2" fontId="0" fillId="0" borderId="0" xfId="0" applyNumberFormat="1"/>
    <xf numFmtId="169" fontId="0" fillId="0" borderId="0" xfId="0" applyNumberFormat="1" applyAlignment="1">
      <alignment horizontal="center"/>
    </xf>
    <xf numFmtId="0" fontId="3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EE2E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1B79-71C0-49EA-A292-CEF24AD121FF}">
  <dimension ref="A1:D44"/>
  <sheetViews>
    <sheetView topLeftCell="A6" zoomScale="102" workbookViewId="0">
      <selection activeCell="C10" sqref="C10"/>
    </sheetView>
  </sheetViews>
  <sheetFormatPr defaultRowHeight="15" x14ac:dyDescent="0.25"/>
  <cols>
    <col min="2" max="2" width="25.7109375" customWidth="1"/>
    <col min="3" max="3" width="21" customWidth="1"/>
    <col min="4" max="4" width="32.85546875" customWidth="1"/>
  </cols>
  <sheetData>
    <row r="1" spans="1:4" ht="30.6" customHeight="1" x14ac:dyDescent="0.4">
      <c r="A1" s="345" t="s">
        <v>9</v>
      </c>
      <c r="B1" s="333"/>
      <c r="C1" s="333"/>
      <c r="D1" s="346"/>
    </row>
    <row r="2" spans="1:4" ht="15.75" thickBot="1" x14ac:dyDescent="0.3">
      <c r="A2" s="347"/>
      <c r="B2" s="348"/>
      <c r="C2" s="348"/>
      <c r="D2" s="334"/>
    </row>
    <row r="3" spans="1:4" ht="15.75" thickBot="1" x14ac:dyDescent="0.3">
      <c r="A3" s="347"/>
      <c r="B3" s="479">
        <v>2021</v>
      </c>
      <c r="C3" s="157" t="s">
        <v>113</v>
      </c>
      <c r="D3" s="350">
        <v>44367</v>
      </c>
    </row>
    <row r="4" spans="1:4" ht="15.75" thickBot="1" x14ac:dyDescent="0.3">
      <c r="A4" s="347"/>
      <c r="B4" s="480"/>
      <c r="C4" s="158" t="s">
        <v>114</v>
      </c>
      <c r="D4" s="351" t="s">
        <v>25</v>
      </c>
    </row>
    <row r="5" spans="1:4" ht="15.75" x14ac:dyDescent="0.25">
      <c r="A5" s="349" t="s">
        <v>300</v>
      </c>
      <c r="B5" s="348"/>
      <c r="C5" s="348"/>
      <c r="D5" s="334"/>
    </row>
    <row r="6" spans="1:4" x14ac:dyDescent="0.25">
      <c r="A6" s="365" t="s">
        <v>301</v>
      </c>
      <c r="B6" s="364"/>
      <c r="C6" s="348"/>
      <c r="D6" s="334"/>
    </row>
    <row r="7" spans="1:4" x14ac:dyDescent="0.25">
      <c r="A7" s="365" t="s">
        <v>302</v>
      </c>
      <c r="B7" s="364"/>
      <c r="C7" s="348"/>
      <c r="D7" s="334"/>
    </row>
    <row r="8" spans="1:4" x14ac:dyDescent="0.25">
      <c r="A8" s="365" t="s">
        <v>322</v>
      </c>
      <c r="B8" s="364"/>
      <c r="C8" s="348"/>
      <c r="D8" s="334"/>
    </row>
    <row r="9" spans="1:4" x14ac:dyDescent="0.25">
      <c r="A9" s="365" t="s">
        <v>303</v>
      </c>
      <c r="B9" s="364"/>
      <c r="C9" s="348"/>
      <c r="D9" s="334"/>
    </row>
    <row r="10" spans="1:4" ht="15.75" thickBot="1" x14ac:dyDescent="0.3">
      <c r="A10" s="365" t="s">
        <v>304</v>
      </c>
      <c r="B10" s="364"/>
      <c r="C10" s="348"/>
      <c r="D10" s="334"/>
    </row>
    <row r="11" spans="1:4" ht="27.6" customHeight="1" thickBot="1" x14ac:dyDescent="0.3">
      <c r="A11" s="1" t="s">
        <v>0</v>
      </c>
      <c r="B11" s="2" t="s">
        <v>1</v>
      </c>
      <c r="C11" s="2" t="s">
        <v>8</v>
      </c>
      <c r="D11" s="3" t="s">
        <v>2</v>
      </c>
    </row>
    <row r="12" spans="1:4" x14ac:dyDescent="0.25">
      <c r="A12" s="352">
        <v>1</v>
      </c>
      <c r="B12" s="353" t="s">
        <v>319</v>
      </c>
      <c r="C12" s="354" t="s">
        <v>346</v>
      </c>
      <c r="D12" s="355" t="s">
        <v>321</v>
      </c>
    </row>
    <row r="13" spans="1:4" x14ac:dyDescent="0.25">
      <c r="A13" s="356">
        <v>2</v>
      </c>
      <c r="B13" s="357" t="s">
        <v>325</v>
      </c>
      <c r="C13" s="358" t="s">
        <v>326</v>
      </c>
      <c r="D13" s="359" t="s">
        <v>347</v>
      </c>
    </row>
    <row r="14" spans="1:4" x14ac:dyDescent="0.25">
      <c r="A14" s="356">
        <v>3</v>
      </c>
      <c r="B14" s="357" t="s">
        <v>27</v>
      </c>
      <c r="C14" s="358" t="s">
        <v>295</v>
      </c>
      <c r="D14" s="359" t="s">
        <v>28</v>
      </c>
    </row>
    <row r="15" spans="1:4" x14ac:dyDescent="0.25">
      <c r="A15" s="356">
        <v>4</v>
      </c>
      <c r="B15" s="357" t="s">
        <v>16</v>
      </c>
      <c r="C15" s="358" t="s">
        <v>291</v>
      </c>
      <c r="D15" s="359" t="s">
        <v>17</v>
      </c>
    </row>
    <row r="16" spans="1:4" x14ac:dyDescent="0.25">
      <c r="A16" s="356">
        <v>5</v>
      </c>
      <c r="B16" s="357" t="s">
        <v>327</v>
      </c>
      <c r="C16" s="358" t="s">
        <v>328</v>
      </c>
      <c r="D16" s="359" t="s">
        <v>329</v>
      </c>
    </row>
    <row r="17" spans="1:4" x14ac:dyDescent="0.25">
      <c r="A17" s="356">
        <v>6</v>
      </c>
      <c r="B17" s="357" t="s">
        <v>23</v>
      </c>
      <c r="C17" s="358" t="s">
        <v>293</v>
      </c>
      <c r="D17" s="359" t="s">
        <v>26</v>
      </c>
    </row>
    <row r="18" spans="1:4" x14ac:dyDescent="0.25">
      <c r="A18" s="352">
        <v>7</v>
      </c>
      <c r="B18" s="357" t="s">
        <v>32</v>
      </c>
      <c r="C18" s="358" t="s">
        <v>330</v>
      </c>
      <c r="D18" s="359" t="s">
        <v>28</v>
      </c>
    </row>
    <row r="19" spans="1:4" x14ac:dyDescent="0.25">
      <c r="A19" s="356">
        <v>8</v>
      </c>
      <c r="B19" s="357" t="s">
        <v>331</v>
      </c>
      <c r="C19" s="358" t="s">
        <v>332</v>
      </c>
      <c r="D19" s="359" t="s">
        <v>333</v>
      </c>
    </row>
    <row r="20" spans="1:4" x14ac:dyDescent="0.25">
      <c r="A20" s="356">
        <v>9</v>
      </c>
      <c r="B20" s="357" t="s">
        <v>34</v>
      </c>
      <c r="C20" s="358" t="s">
        <v>299</v>
      </c>
      <c r="D20" s="359" t="s">
        <v>35</v>
      </c>
    </row>
    <row r="21" spans="1:4" x14ac:dyDescent="0.25">
      <c r="A21" s="356">
        <v>10</v>
      </c>
      <c r="B21" s="357" t="s">
        <v>334</v>
      </c>
      <c r="C21" s="358" t="s">
        <v>335</v>
      </c>
      <c r="D21" s="359" t="s">
        <v>336</v>
      </c>
    </row>
    <row r="22" spans="1:4" x14ac:dyDescent="0.25">
      <c r="A22" s="356">
        <v>11</v>
      </c>
      <c r="B22" s="357" t="s">
        <v>320</v>
      </c>
      <c r="C22" s="358" t="s">
        <v>337</v>
      </c>
      <c r="D22" s="359" t="s">
        <v>15</v>
      </c>
    </row>
    <row r="23" spans="1:4" x14ac:dyDescent="0.25">
      <c r="A23" s="356">
        <v>12</v>
      </c>
      <c r="B23" s="357" t="s">
        <v>19</v>
      </c>
      <c r="C23" s="358" t="s">
        <v>338</v>
      </c>
      <c r="D23" s="359" t="s">
        <v>20</v>
      </c>
    </row>
    <row r="24" spans="1:4" x14ac:dyDescent="0.25">
      <c r="A24" s="352">
        <v>13</v>
      </c>
      <c r="B24" s="357" t="s">
        <v>21</v>
      </c>
      <c r="C24" s="358" t="s">
        <v>292</v>
      </c>
      <c r="D24" s="359" t="s">
        <v>22</v>
      </c>
    </row>
    <row r="25" spans="1:4" x14ac:dyDescent="0.25">
      <c r="A25" s="356">
        <v>14</v>
      </c>
      <c r="B25" s="357" t="s">
        <v>339</v>
      </c>
      <c r="C25" s="358" t="s">
        <v>340</v>
      </c>
      <c r="D25" s="359" t="s">
        <v>341</v>
      </c>
    </row>
    <row r="26" spans="1:4" x14ac:dyDescent="0.25">
      <c r="A26" s="356">
        <v>15</v>
      </c>
      <c r="B26" s="357" t="s">
        <v>351</v>
      </c>
      <c r="C26" s="358" t="s">
        <v>317</v>
      </c>
      <c r="D26" s="359" t="s">
        <v>318</v>
      </c>
    </row>
    <row r="27" spans="1:4" x14ac:dyDescent="0.25">
      <c r="A27" s="356">
        <v>16</v>
      </c>
      <c r="B27" s="357" t="s">
        <v>315</v>
      </c>
      <c r="C27" s="358" t="s">
        <v>316</v>
      </c>
      <c r="D27" s="359" t="s">
        <v>22</v>
      </c>
    </row>
    <row r="28" spans="1:4" x14ac:dyDescent="0.25">
      <c r="A28" s="356">
        <v>17</v>
      </c>
      <c r="B28" s="357" t="s">
        <v>29</v>
      </c>
      <c r="C28" s="358" t="s">
        <v>296</v>
      </c>
      <c r="D28" s="359" t="s">
        <v>30</v>
      </c>
    </row>
    <row r="29" spans="1:4" x14ac:dyDescent="0.25">
      <c r="A29" s="356">
        <v>18</v>
      </c>
      <c r="B29" s="357" t="s">
        <v>313</v>
      </c>
      <c r="C29" s="358" t="s">
        <v>314</v>
      </c>
      <c r="D29" s="359" t="s">
        <v>348</v>
      </c>
    </row>
    <row r="30" spans="1:4" x14ac:dyDescent="0.25">
      <c r="A30" s="352">
        <v>19</v>
      </c>
      <c r="B30" s="357" t="s">
        <v>31</v>
      </c>
      <c r="C30" s="358" t="s">
        <v>297</v>
      </c>
      <c r="D30" s="359" t="s">
        <v>22</v>
      </c>
    </row>
    <row r="31" spans="1:4" x14ac:dyDescent="0.25">
      <c r="A31" s="356">
        <v>20</v>
      </c>
      <c r="B31" s="357" t="s">
        <v>24</v>
      </c>
      <c r="C31" s="358" t="s">
        <v>294</v>
      </c>
      <c r="D31" s="359" t="s">
        <v>342</v>
      </c>
    </row>
    <row r="32" spans="1:4" x14ac:dyDescent="0.25">
      <c r="A32" s="356">
        <v>33</v>
      </c>
      <c r="B32" s="357" t="s">
        <v>33</v>
      </c>
      <c r="C32" s="358" t="s">
        <v>298</v>
      </c>
      <c r="D32" s="359" t="s">
        <v>18</v>
      </c>
    </row>
    <row r="33" spans="1:4" x14ac:dyDescent="0.25">
      <c r="A33" s="356">
        <v>34</v>
      </c>
      <c r="B33" s="357" t="s">
        <v>343</v>
      </c>
      <c r="C33" s="358" t="s">
        <v>344</v>
      </c>
      <c r="D33" s="359" t="s">
        <v>329</v>
      </c>
    </row>
    <row r="34" spans="1:4" x14ac:dyDescent="0.25">
      <c r="A34" s="356">
        <v>35</v>
      </c>
      <c r="B34" s="357" t="s">
        <v>345</v>
      </c>
      <c r="C34" s="358"/>
      <c r="D34" s="359" t="s">
        <v>329</v>
      </c>
    </row>
    <row r="35" spans="1:4" x14ac:dyDescent="0.25">
      <c r="A35" s="356"/>
      <c r="B35" s="357"/>
      <c r="C35" s="358"/>
      <c r="D35" s="359"/>
    </row>
    <row r="36" spans="1:4" x14ac:dyDescent="0.25">
      <c r="A36" s="352"/>
      <c r="B36" s="357"/>
      <c r="C36" s="358"/>
      <c r="D36" s="359"/>
    </row>
    <row r="37" spans="1:4" x14ac:dyDescent="0.25">
      <c r="A37" s="356"/>
      <c r="B37" s="357"/>
      <c r="C37" s="358"/>
      <c r="D37" s="359"/>
    </row>
    <row r="38" spans="1:4" x14ac:dyDescent="0.25">
      <c r="A38" s="356"/>
      <c r="B38" s="357"/>
      <c r="C38" s="358"/>
      <c r="D38" s="359"/>
    </row>
    <row r="39" spans="1:4" x14ac:dyDescent="0.25">
      <c r="A39" s="356"/>
      <c r="B39" s="357"/>
      <c r="C39" s="358"/>
      <c r="D39" s="359"/>
    </row>
    <row r="40" spans="1:4" x14ac:dyDescent="0.25">
      <c r="A40" s="356"/>
      <c r="B40" s="357"/>
      <c r="C40" s="358"/>
      <c r="D40" s="359"/>
    </row>
    <row r="41" spans="1:4" x14ac:dyDescent="0.25">
      <c r="A41" s="356"/>
      <c r="B41" s="357"/>
      <c r="C41" s="358"/>
      <c r="D41" s="359"/>
    </row>
    <row r="42" spans="1:4" x14ac:dyDescent="0.25">
      <c r="A42" s="352"/>
      <c r="B42" s="357"/>
      <c r="C42" s="358"/>
      <c r="D42" s="359"/>
    </row>
    <row r="43" spans="1:4" x14ac:dyDescent="0.25">
      <c r="A43" s="356"/>
      <c r="B43" s="357"/>
      <c r="C43" s="358"/>
      <c r="D43" s="359"/>
    </row>
    <row r="44" spans="1:4" ht="15.75" thickBot="1" x14ac:dyDescent="0.3">
      <c r="A44" s="360"/>
      <c r="B44" s="361"/>
      <c r="C44" s="362"/>
      <c r="D44" s="363"/>
    </row>
  </sheetData>
  <sheetProtection algorithmName="SHA-512" hashValue="jfJWFKeIza1cEU00sdBPuOlODBS0N7QCl2ZMgIDuHvS2rQM16t5/Uf3tb0ZZ7wEz9vOQia3r1CyDmib7zgkmJw==" saltValue="ekl/JCJOLePuHmC6sh1ZRA==" spinCount="100000" sheet="1" objects="1" scenarios="1"/>
  <sortState xmlns:xlrd2="http://schemas.microsoft.com/office/spreadsheetml/2017/richdata2" ref="B12:D38">
    <sortCondition ref="B12:B38"/>
  </sortState>
  <mergeCells count="1">
    <mergeCell ref="B3:B4"/>
  </mergeCells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C883-8DDE-4C78-BFDF-6449EB985655}">
  <dimension ref="A1:AG44"/>
  <sheetViews>
    <sheetView tabSelected="1" topLeftCell="R1" workbookViewId="0">
      <selection activeCell="Z1" sqref="Z1:AG31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8.570312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  <col min="27" max="28" width="17.42578125" customWidth="1"/>
    <col min="29" max="29" width="12.7109375" style="533" customWidth="1"/>
    <col min="31" max="31" width="9.140625" style="535"/>
    <col min="32" max="32" width="11.28515625" customWidth="1"/>
    <col min="33" max="33" width="23.5703125" customWidth="1"/>
  </cols>
  <sheetData>
    <row r="1" spans="1:33" ht="19.5" thickBot="1" x14ac:dyDescent="0.35">
      <c r="A1" s="496" t="s">
        <v>196</v>
      </c>
      <c r="B1" s="497"/>
      <c r="C1" s="497"/>
      <c r="D1" s="497"/>
      <c r="E1" s="498"/>
      <c r="F1" s="256" t="s">
        <v>199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205</v>
      </c>
      <c r="R1" s="182"/>
      <c r="S1" s="183"/>
      <c r="T1" s="184"/>
      <c r="U1" s="185"/>
      <c r="V1" s="185"/>
      <c r="W1" s="184"/>
      <c r="X1" s="187"/>
      <c r="AB1" s="537"/>
    </row>
    <row r="2" spans="1:33" ht="15.75" thickBot="1" x14ac:dyDescent="0.3">
      <c r="A2" s="32"/>
      <c r="B2" s="33"/>
      <c r="C2" s="34"/>
      <c r="D2" s="247" t="s">
        <v>49</v>
      </c>
      <c r="E2" s="366">
        <v>44370</v>
      </c>
      <c r="F2" s="66"/>
      <c r="G2" s="67"/>
      <c r="H2" s="68"/>
      <c r="I2" s="69"/>
      <c r="J2" s="69"/>
      <c r="K2" s="70" t="s">
        <v>49</v>
      </c>
      <c r="L2" s="501">
        <v>44370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33" ht="19.5" thickBot="1" x14ac:dyDescent="0.35">
      <c r="A3" s="248" t="s">
        <v>197</v>
      </c>
      <c r="B3" s="249"/>
      <c r="C3" s="250"/>
      <c r="D3" s="251"/>
      <c r="E3" s="52" t="s">
        <v>38</v>
      </c>
      <c r="F3" s="66"/>
      <c r="G3" s="521" t="s">
        <v>200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204</v>
      </c>
      <c r="S3" s="524"/>
      <c r="T3" s="525"/>
      <c r="U3" s="524" t="s">
        <v>206</v>
      </c>
      <c r="V3" s="524"/>
      <c r="W3" s="524"/>
      <c r="X3" s="525"/>
      <c r="AE3" s="536">
        <v>44370</v>
      </c>
      <c r="AF3" s="536"/>
      <c r="AG3" s="536"/>
    </row>
    <row r="4" spans="1:33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3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33" ht="19.5" thickBot="1" x14ac:dyDescent="0.35">
      <c r="A5" s="46"/>
      <c r="B5" s="272" t="s">
        <v>105</v>
      </c>
      <c r="C5" s="393" t="s">
        <v>359</v>
      </c>
      <c r="D5" s="371" t="s">
        <v>349</v>
      </c>
      <c r="E5" s="48" t="s">
        <v>198</v>
      </c>
      <c r="F5" s="66"/>
      <c r="G5" s="270" t="s">
        <v>101</v>
      </c>
      <c r="H5" s="486" t="s">
        <v>359</v>
      </c>
      <c r="I5" s="487"/>
      <c r="J5" s="486" t="s">
        <v>349</v>
      </c>
      <c r="K5" s="487"/>
      <c r="L5" s="527" t="s">
        <v>201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  <c r="AA5" s="537" t="s">
        <v>361</v>
      </c>
    </row>
    <row r="6" spans="1:33" ht="19.5" thickBot="1" x14ac:dyDescent="0.35">
      <c r="A6" s="49"/>
      <c r="B6" s="273" t="s">
        <v>107</v>
      </c>
      <c r="C6" s="390">
        <v>165060</v>
      </c>
      <c r="D6" s="368">
        <v>165102</v>
      </c>
      <c r="E6" s="51">
        <f>(D6-C6)</f>
        <v>42</v>
      </c>
      <c r="F6" s="66"/>
      <c r="G6" s="271" t="s">
        <v>102</v>
      </c>
      <c r="H6" s="484">
        <v>83472</v>
      </c>
      <c r="I6" s="485"/>
      <c r="J6" s="484">
        <v>83515</v>
      </c>
      <c r="K6" s="485"/>
      <c r="L6" s="488">
        <f>(J6-H6)</f>
        <v>43</v>
      </c>
      <c r="M6" s="520"/>
      <c r="N6" s="490"/>
      <c r="O6" s="261"/>
      <c r="P6" s="203" t="s">
        <v>202</v>
      </c>
      <c r="Q6" s="203" t="s">
        <v>202</v>
      </c>
      <c r="R6" s="204" t="s">
        <v>202</v>
      </c>
      <c r="S6" s="119" t="s">
        <v>202</v>
      </c>
      <c r="T6" s="205" t="s">
        <v>202</v>
      </c>
      <c r="U6" s="206" t="s">
        <v>207</v>
      </c>
      <c r="V6" s="207" t="s">
        <v>207</v>
      </c>
      <c r="W6" s="287" t="s">
        <v>207</v>
      </c>
      <c r="X6" s="284" t="s">
        <v>207</v>
      </c>
      <c r="AC6" s="534"/>
    </row>
    <row r="7" spans="1:33" s="6" customFormat="1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202</v>
      </c>
      <c r="I7" s="83" t="s">
        <v>202</v>
      </c>
      <c r="J7" s="83" t="s">
        <v>202</v>
      </c>
      <c r="K7" s="84" t="s">
        <v>202</v>
      </c>
      <c r="L7" s="83" t="s">
        <v>202</v>
      </c>
      <c r="M7" s="83" t="s">
        <v>202</v>
      </c>
      <c r="N7" s="84" t="s">
        <v>203</v>
      </c>
      <c r="O7" s="262" t="s">
        <v>202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  <c r="AC7" s="534" t="s">
        <v>86</v>
      </c>
      <c r="AD7" s="6" t="s">
        <v>44</v>
      </c>
      <c r="AE7" s="7" t="s">
        <v>14</v>
      </c>
      <c r="AF7" s="6" t="s">
        <v>365</v>
      </c>
    </row>
    <row r="8" spans="1:33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  <c r="AC8" s="534" t="s">
        <v>4</v>
      </c>
      <c r="AD8" s="6" t="s">
        <v>68</v>
      </c>
      <c r="AE8" s="7" t="s">
        <v>45</v>
      </c>
      <c r="AF8" s="6" t="s">
        <v>362</v>
      </c>
      <c r="AG8" s="6" t="s">
        <v>366</v>
      </c>
    </row>
    <row r="9" spans="1:33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IF(E2=('Leg-8'!E2),"",("Fast-Cars-Out-First"))</f>
        <v/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202</v>
      </c>
      <c r="U9" s="291" t="s">
        <v>10</v>
      </c>
      <c r="V9" s="226" t="s">
        <v>67</v>
      </c>
      <c r="W9" s="290" t="s">
        <v>209</v>
      </c>
      <c r="X9" s="286" t="s">
        <v>208</v>
      </c>
      <c r="Z9" s="6" t="s">
        <v>0</v>
      </c>
      <c r="AA9" s="6" t="s">
        <v>7</v>
      </c>
      <c r="AB9" s="6" t="s">
        <v>2</v>
      </c>
      <c r="AC9" s="534" t="s">
        <v>10</v>
      </c>
      <c r="AD9" s="6" t="s">
        <v>67</v>
      </c>
      <c r="AE9" s="7" t="s">
        <v>209</v>
      </c>
      <c r="AG9" s="6" t="s">
        <v>12</v>
      </c>
    </row>
    <row r="10" spans="1:33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  <c r="AC10" s="534"/>
      <c r="AD10" s="6" t="s">
        <v>360</v>
      </c>
      <c r="AE10" s="7"/>
    </row>
    <row r="11" spans="1:33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294" t="s">
        <v>89</v>
      </c>
      <c r="G11" s="295" t="s">
        <v>90</v>
      </c>
      <c r="H11" s="296" t="s">
        <v>4</v>
      </c>
      <c r="I11" s="295" t="s">
        <v>4</v>
      </c>
      <c r="J11" s="295" t="s">
        <v>51</v>
      </c>
      <c r="K11" s="442" t="s">
        <v>4</v>
      </c>
      <c r="L11" s="295" t="s">
        <v>4</v>
      </c>
      <c r="M11" s="295" t="s">
        <v>4</v>
      </c>
      <c r="N11" s="298" t="s">
        <v>4</v>
      </c>
      <c r="O11" s="476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  <c r="AC11" s="534"/>
      <c r="AE11" s="7"/>
    </row>
    <row r="12" spans="1:33" s="6" customFormat="1" x14ac:dyDescent="0.25">
      <c r="A12" s="255">
        <f>IF(('Leg-8'!F12=""),"",('Leg-8'!F12))</f>
        <v>19</v>
      </c>
      <c r="B12" s="60" t="str">
        <f>IF((A12=""),"",VLOOKUP(A12,'Car-Name'!$A$12:$B$44,2))</f>
        <v>Tony Cerovski</v>
      </c>
      <c r="C12" s="369">
        <v>8.3333333333333329E-2</v>
      </c>
      <c r="D12" s="60" t="str">
        <f>IF((A12=""),"",VLOOKUP(A12,'Car-Name'!$A$12:$C$44,3))</f>
        <v>406-461-1389</v>
      </c>
      <c r="E12" s="374"/>
      <c r="F12" s="407">
        <v>19</v>
      </c>
      <c r="G12" s="406" t="str">
        <f>IF((F12=""),"",(VLOOKUP(F12,'Car-Name'!$A$12:$B$44,2)))</f>
        <v>Tony Cerovski</v>
      </c>
      <c r="H12" s="408">
        <v>0.11557870370370371</v>
      </c>
      <c r="I12" s="328">
        <f>IF((H12=""),"",(H12-(VLOOKUP(F12,'Leg-9'!$A$12:$C$44,3,FALSE))))</f>
        <v>3.2245370370370383E-2</v>
      </c>
      <c r="J12" s="409"/>
      <c r="K12" s="26" t="str">
        <f>IF((J12="Slow"),(((1/24/4))+(MAX($I$12:$I$44))),"" )</f>
        <v/>
      </c>
      <c r="L12" s="408"/>
      <c r="M12" s="408"/>
      <c r="N12" s="328">
        <f>IF(G12="","",IF((J12="slow"),SUM(K12:M12),(SUM(I12,L12,M12))))</f>
        <v>3.2245370370370383E-2</v>
      </c>
      <c r="O12" s="410">
        <v>41</v>
      </c>
      <c r="P12" s="142">
        <f>IF(F12="","",F12)</f>
        <v>19</v>
      </c>
      <c r="Q12" s="315" t="str">
        <f>IF('Car-Name'!A12="","",VLOOKUP(F12,'Car-Name'!$A$12:$B$44,2))</f>
        <v>Tony Cerovski</v>
      </c>
      <c r="R12" s="148">
        <f t="shared" ref="R12:R28" si="0">IF(N12="",(""),(N12))</f>
        <v>3.2245370370370383E-2</v>
      </c>
      <c r="S12" s="130">
        <f t="shared" ref="S12:S28" si="1">IF(R12="",(""),(O12/(R12*24)))</f>
        <v>52.979181622397682</v>
      </c>
      <c r="T12" s="220">
        <f t="shared" ref="T12:T28" si="2">IF(R12="","",(RANK(R12,$R$12:$R$44,1)))</f>
        <v>1</v>
      </c>
      <c r="U12" s="313">
        <f>IF(F12="",(""),((R12+(VLOOKUP(P12,'Leg-8'!$F$12:$U$44,16,FALSE)))))</f>
        <v>0.38398148148148148</v>
      </c>
      <c r="V12" s="16">
        <f>IF(F12="","",(O12+VLOOKUP('Leg-9'!F12,'Leg-8'!$F$12:$V$44,17,FALSE)))</f>
        <v>480</v>
      </c>
      <c r="W12" s="217">
        <f>IF(P12="","",((O12+(VLOOKUP('Leg-9'!P12,'Leg-8'!$F$12:$V$44,17,FALSE)))/(U12*24)))</f>
        <v>52.085845189293465</v>
      </c>
      <c r="X12" s="144">
        <f>IF(W12="","",(RANK(U12,$U$12:$U$44,1)))</f>
        <v>1</v>
      </c>
      <c r="Z12" s="6">
        <v>9</v>
      </c>
      <c r="AA12" s="404" t="s">
        <v>34</v>
      </c>
      <c r="AB12" s="404" t="str">
        <f>VLOOKUP(AA12,'Car-Name'!$B$11:$D$34,3,FALSE)</f>
        <v>Davenport, WA</v>
      </c>
      <c r="AC12" s="534">
        <v>0.38398148148148153</v>
      </c>
      <c r="AD12" s="6">
        <v>480</v>
      </c>
      <c r="AE12" s="7">
        <v>52.085845189293458</v>
      </c>
      <c r="AF12" s="6">
        <v>1</v>
      </c>
      <c r="AG12" s="6" t="s">
        <v>363</v>
      </c>
    </row>
    <row r="13" spans="1:33" s="6" customFormat="1" x14ac:dyDescent="0.25">
      <c r="A13" s="255">
        <f>IF(('Leg-8'!F13=""),"",('Leg-8'!F13))</f>
        <v>9</v>
      </c>
      <c r="B13" s="254" t="str">
        <f>IF((A13=""),"",VLOOKUP(A13,'Car-Name'!$A$12:$B$44,2))</f>
        <v>Mike Stormo</v>
      </c>
      <c r="C13" s="372">
        <v>8.4027777777777771E-2</v>
      </c>
      <c r="D13" s="254" t="str">
        <f>IF((A13=""),"",VLOOKUP(A13,'Car-Name'!$A$12:$C$44,3))</f>
        <v>509-721-0752</v>
      </c>
      <c r="E13" s="375"/>
      <c r="F13" s="378">
        <v>9</v>
      </c>
      <c r="G13" s="24" t="str">
        <f>IF((F13=""),"",(VLOOKUP(F13,'Car-Name'!$A$12:$B$44,2)))</f>
        <v>Mike Stormo</v>
      </c>
      <c r="H13" s="381">
        <v>0.11666666666666665</v>
      </c>
      <c r="I13" s="28">
        <f>IF((H13=""),"",(H13-(VLOOKUP(F13,'Leg-9'!$A$12:$C$44,3,FALSE))))</f>
        <v>3.2638888888888884E-2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3">IF(G13="","",IF((J13="slow"),SUM(K13:M13),(SUM(I13,L13,M13))))</f>
        <v>3.2638888888888884E-2</v>
      </c>
      <c r="O13" s="397">
        <v>41</v>
      </c>
      <c r="P13" s="147">
        <f t="shared" ref="P13:P44" si="4">IF(F13="","",F13)</f>
        <v>9</v>
      </c>
      <c r="Q13" s="300" t="str">
        <f>IF('Car-Name'!A13="","",VLOOKUP(F13,'Car-Name'!$A$12:$B$44,2))</f>
        <v>Mike Stormo</v>
      </c>
      <c r="R13" s="148">
        <f t="shared" si="0"/>
        <v>3.2638888888888884E-2</v>
      </c>
      <c r="S13" s="130">
        <f t="shared" si="1"/>
        <v>52.340425531914903</v>
      </c>
      <c r="T13" s="220">
        <f t="shared" si="2"/>
        <v>2</v>
      </c>
      <c r="U13" s="314">
        <f>IF(F13="",(""),((R13+(VLOOKUP(P13,'Leg-8'!$F$12:$U$44,16,FALSE)))))</f>
        <v>0.38398148148148153</v>
      </c>
      <c r="V13" s="8">
        <f>IF(F13="","",(O13+VLOOKUP('Leg-9'!F13,'Leg-8'!$F$12:$V$44,17,FALSE)))</f>
        <v>480</v>
      </c>
      <c r="W13" s="217">
        <f>IF(P13="","",((O13+(VLOOKUP('Leg-9'!P13,'Leg-8'!$F$12:$V$44,17,FALSE)))/(U13*24)))</f>
        <v>52.085845189293458</v>
      </c>
      <c r="X13" s="149">
        <f>IF(W13="","",(RANK(U13,$U$12:$U$44,1)))</f>
        <v>2</v>
      </c>
      <c r="Z13" s="6">
        <v>4</v>
      </c>
      <c r="AA13" s="404" t="s">
        <v>16</v>
      </c>
      <c r="AB13" s="404" t="str">
        <f>VLOOKUP(AA13,'Car-Name'!$B$11:$D$34,3,FALSE)</f>
        <v>Florence, MT</v>
      </c>
      <c r="AC13" s="534">
        <v>0.39063657407407409</v>
      </c>
      <c r="AD13" s="6">
        <v>480</v>
      </c>
      <c r="AE13" s="7">
        <v>51.198483007910873</v>
      </c>
      <c r="AF13" s="6">
        <v>2</v>
      </c>
    </row>
    <row r="14" spans="1:33" s="6" customFormat="1" x14ac:dyDescent="0.25">
      <c r="A14" s="255">
        <f>IF(('Leg-8'!F14=""),"",('Leg-8'!F14))</f>
        <v>4</v>
      </c>
      <c r="B14" s="254" t="str">
        <f>IF((A14=""),"",VLOOKUP(A14,'Car-Name'!$A$12:$B$44,2))</f>
        <v>Rick Bonebright</v>
      </c>
      <c r="C14" s="372">
        <v>8.4722222222222213E-2</v>
      </c>
      <c r="D14" s="254" t="str">
        <f>IF((A14=""),"",VLOOKUP(A14,'Car-Name'!$A$12:$C$44,3))</f>
        <v>406-240-9662</v>
      </c>
      <c r="E14" s="375"/>
      <c r="F14" s="378">
        <v>17</v>
      </c>
      <c r="G14" s="24" t="str">
        <f>IF((F14=""),"",(VLOOKUP(F14,'Car-Name'!$A$12:$B$44,2)))</f>
        <v>Dan Brown</v>
      </c>
      <c r="H14" s="381">
        <v>0.11859953703703703</v>
      </c>
      <c r="I14" s="28">
        <f>IF((H14=""),"",(H14-(VLOOKUP(F14,'Leg-9'!$A$12:$C$44,3,FALSE))))</f>
        <v>3.3182870370370376E-2</v>
      </c>
      <c r="J14" s="394"/>
      <c r="K14" s="28" t="str">
        <f t="shared" ref="K14:K44" si="5">IF((J14="Slow"),(((1/24/4))+(MAX($I$12:$I$44))),"" )</f>
        <v/>
      </c>
      <c r="L14" s="381"/>
      <c r="M14" s="381"/>
      <c r="N14" s="28">
        <f t="shared" si="3"/>
        <v>3.3182870370370376E-2</v>
      </c>
      <c r="O14" s="397">
        <v>41</v>
      </c>
      <c r="P14" s="147">
        <f t="shared" si="4"/>
        <v>17</v>
      </c>
      <c r="Q14" s="300" t="str">
        <f>IF('Car-Name'!A14="","",VLOOKUP(F14,'Car-Name'!$A$12:$B$44,2))</f>
        <v>Dan Brown</v>
      </c>
      <c r="R14" s="148">
        <f t="shared" si="0"/>
        <v>3.3182870370370376E-2</v>
      </c>
      <c r="S14" s="130">
        <f t="shared" si="1"/>
        <v>51.482385769096609</v>
      </c>
      <c r="T14" s="220">
        <f t="shared" si="2"/>
        <v>3</v>
      </c>
      <c r="U14" s="314">
        <f>IF(F14="",(""),((R14+(VLOOKUP(P14,'Leg-8'!$F$12:$U$44,16,FALSE)))))</f>
        <v>0.3917592592592592</v>
      </c>
      <c r="V14" s="8">
        <f>IF(F14="","",(O14+VLOOKUP('Leg-9'!F14,'Leg-8'!$F$12:$V$44,17,FALSE)))</f>
        <v>480</v>
      </c>
      <c r="W14" s="217">
        <f>IF(P14="","",((O14+(VLOOKUP('Leg-9'!P14,'Leg-8'!$F$12:$V$44,17,FALSE)))/(U14*24)))</f>
        <v>51.05176081304657</v>
      </c>
      <c r="X14" s="149">
        <f t="shared" ref="X14:X44" si="6">IF(W14="","",(RANK(U14,$U$12:$U$44,1)))</f>
        <v>4</v>
      </c>
      <c r="Z14" s="6">
        <v>17</v>
      </c>
      <c r="AA14" s="404" t="s">
        <v>29</v>
      </c>
      <c r="AB14" s="404" t="str">
        <f>VLOOKUP(AA14,'Car-Name'!$B$11:$D$34,3,FALSE)</f>
        <v>LaPorte City, IA</v>
      </c>
      <c r="AC14" s="534">
        <v>0.3917592592592592</v>
      </c>
      <c r="AD14" s="6">
        <v>480</v>
      </c>
      <c r="AE14" s="7">
        <v>51.05176081304657</v>
      </c>
      <c r="AF14" s="6">
        <v>3</v>
      </c>
    </row>
    <row r="15" spans="1:33" s="6" customFormat="1" x14ac:dyDescent="0.25">
      <c r="A15" s="255">
        <f>IF(('Leg-8'!F15=""),"",('Leg-8'!F15))</f>
        <v>17</v>
      </c>
      <c r="B15" s="254" t="str">
        <f>IF((A15=""),"",VLOOKUP(A15,'Car-Name'!$A$12:$B$44,2))</f>
        <v>Dan Brown</v>
      </c>
      <c r="C15" s="372">
        <v>8.5416666666666655E-2</v>
      </c>
      <c r="D15" s="254" t="str">
        <f>IF((A15=""),"",VLOOKUP(A15,'Car-Name'!$A$12:$C$44,3))</f>
        <v>319-240-4470</v>
      </c>
      <c r="E15" s="375"/>
      <c r="F15" s="378">
        <v>4</v>
      </c>
      <c r="G15" s="24" t="str">
        <f>IF((F15=""),"",(VLOOKUP(F15,'Car-Name'!$A$12:$B$44,2)))</f>
        <v>Rick Bonebright</v>
      </c>
      <c r="H15" s="381">
        <v>0.11861111111111111</v>
      </c>
      <c r="I15" s="28">
        <f>IF((H15=""),"",(H15-(VLOOKUP(F15,'Leg-9'!$A$12:$C$44,3,FALSE))))</f>
        <v>3.3888888888888899E-2</v>
      </c>
      <c r="J15" s="394"/>
      <c r="K15" s="28" t="str">
        <f t="shared" si="5"/>
        <v/>
      </c>
      <c r="L15" s="381"/>
      <c r="M15" s="381"/>
      <c r="N15" s="28">
        <f t="shared" si="3"/>
        <v>3.3888888888888899E-2</v>
      </c>
      <c r="O15" s="397">
        <v>41</v>
      </c>
      <c r="P15" s="147">
        <f t="shared" si="4"/>
        <v>4</v>
      </c>
      <c r="Q15" s="300" t="str">
        <f>IF('Car-Name'!A15="","",VLOOKUP(F15,'Car-Name'!$A$12:$B$44,2))</f>
        <v>Rick Bonebright</v>
      </c>
      <c r="R15" s="148">
        <f t="shared" si="0"/>
        <v>3.3888888888888899E-2</v>
      </c>
      <c r="S15" s="130">
        <f t="shared" si="1"/>
        <v>50.409836065573757</v>
      </c>
      <c r="T15" s="220">
        <f t="shared" si="2"/>
        <v>5</v>
      </c>
      <c r="U15" s="314">
        <f>IF(F15="",(""),((R15+(VLOOKUP(P15,'Leg-8'!$F$12:$U$44,16,FALSE)))))</f>
        <v>0.39063657407407409</v>
      </c>
      <c r="V15" s="8">
        <f>IF(F15="","",(O15+VLOOKUP('Leg-9'!F15,'Leg-8'!$F$12:$V$44,17,FALSE)))</f>
        <v>480</v>
      </c>
      <c r="W15" s="217">
        <f>IF(P15="","",((O15+(VLOOKUP('Leg-9'!P15,'Leg-8'!$F$12:$V$44,17,FALSE)))/(U15*24)))</f>
        <v>51.198483007910873</v>
      </c>
      <c r="X15" s="149">
        <f t="shared" si="6"/>
        <v>3</v>
      </c>
      <c r="Z15" s="6">
        <v>6</v>
      </c>
      <c r="AA15" s="404" t="s">
        <v>23</v>
      </c>
      <c r="AB15" s="404" t="str">
        <f>VLOOKUP(AA15,'Car-Name'!$B$11:$D$34,3,FALSE)</f>
        <v>Eureka, MT</v>
      </c>
      <c r="AC15" s="534">
        <v>0.39806712962962965</v>
      </c>
      <c r="AD15" s="6">
        <v>480</v>
      </c>
      <c r="AE15" s="7">
        <v>50.242781961445644</v>
      </c>
      <c r="AF15" s="6">
        <v>4</v>
      </c>
    </row>
    <row r="16" spans="1:33" s="6" customFormat="1" x14ac:dyDescent="0.25">
      <c r="A16" s="255">
        <f>IF(('Leg-8'!F16=""),"",('Leg-8'!F16))</f>
        <v>6</v>
      </c>
      <c r="B16" s="254" t="str">
        <f>IF((A16=""),"",VLOOKUP(A16,'Car-Name'!$A$12:$B$44,2))</f>
        <v>Mike Cuffe</v>
      </c>
      <c r="C16" s="372">
        <v>8.6122685185185177E-2</v>
      </c>
      <c r="D16" s="254" t="str">
        <f>IF((A16=""),"",VLOOKUP(A16,'Car-Name'!$A$12:$C$44,3))</f>
        <v>406-293-1247</v>
      </c>
      <c r="E16" s="375"/>
      <c r="F16" s="378">
        <v>6</v>
      </c>
      <c r="G16" s="24" t="str">
        <f>IF((F16=""),"",(VLOOKUP(F16,'Car-Name'!$A$12:$B$44,2)))</f>
        <v>Mike Cuffe</v>
      </c>
      <c r="H16" s="381">
        <v>0.12061342592592593</v>
      </c>
      <c r="I16" s="28">
        <f>IF((H16=""),"",(H16-(VLOOKUP(F16,'Leg-9'!$A$12:$C$44,3,FALSE))))</f>
        <v>3.4490740740740752E-2</v>
      </c>
      <c r="J16" s="394"/>
      <c r="K16" s="28" t="str">
        <f t="shared" si="5"/>
        <v/>
      </c>
      <c r="L16" s="381"/>
      <c r="M16" s="381"/>
      <c r="N16" s="28">
        <f t="shared" si="3"/>
        <v>3.4490740740740752E-2</v>
      </c>
      <c r="O16" s="397">
        <v>41</v>
      </c>
      <c r="P16" s="147">
        <f t="shared" si="4"/>
        <v>6</v>
      </c>
      <c r="Q16" s="300" t="str">
        <f>IF('Car-Name'!A16="","",VLOOKUP(F16,'Car-Name'!$A$12:$B$44,2))</f>
        <v>Mike Cuffe</v>
      </c>
      <c r="R16" s="148">
        <f t="shared" si="0"/>
        <v>3.4490740740740752E-2</v>
      </c>
      <c r="S16" s="130">
        <f t="shared" si="1"/>
        <v>49.530201342281863</v>
      </c>
      <c r="T16" s="220">
        <f t="shared" si="2"/>
        <v>7</v>
      </c>
      <c r="U16" s="314">
        <f>IF(F16="",(""),((R16+(VLOOKUP(P16,'Leg-8'!$F$12:$U$44,16,FALSE)))))</f>
        <v>0.39806712962962965</v>
      </c>
      <c r="V16" s="8">
        <f>IF(F16="","",(O16+VLOOKUP('Leg-9'!F16,'Leg-8'!$F$12:$V$44,17,FALSE)))</f>
        <v>480</v>
      </c>
      <c r="W16" s="217">
        <f>IF(P16="","",((O16+(VLOOKUP('Leg-9'!P16,'Leg-8'!$F$12:$V$44,17,FALSE)))/(U16*24)))</f>
        <v>50.242781961445644</v>
      </c>
      <c r="X16" s="149">
        <f t="shared" si="6"/>
        <v>5</v>
      </c>
      <c r="Z16" s="6">
        <v>18</v>
      </c>
      <c r="AA16" s="404" t="s">
        <v>313</v>
      </c>
      <c r="AB16" s="404" t="str">
        <f>VLOOKUP(AA16,'Car-Name'!$B$11:$D$34,3,FALSE)</f>
        <v>Colbert, WA</v>
      </c>
      <c r="AC16" s="534">
        <v>0.40414351851851843</v>
      </c>
      <c r="AD16" s="6">
        <v>480</v>
      </c>
      <c r="AE16" s="7">
        <v>49.487370410676455</v>
      </c>
      <c r="AF16" s="6">
        <v>5</v>
      </c>
    </row>
    <row r="17" spans="1:33" s="6" customFormat="1" x14ac:dyDescent="0.25">
      <c r="A17" s="255">
        <f>IF(('Leg-8'!F17=""),"",('Leg-8'!F17))</f>
        <v>18</v>
      </c>
      <c r="B17" s="254" t="str">
        <f>IF((A17=""),"",VLOOKUP(A17,'Car-Name'!$A$12:$B$44,2))</f>
        <v>Matt Hansen</v>
      </c>
      <c r="C17" s="372">
        <v>8.6805555555555566E-2</v>
      </c>
      <c r="D17" s="254" t="str">
        <f>IF((A17=""),"",VLOOKUP(A17,'Car-Name'!$A$12:$C$44,3))</f>
        <v>509-998-9927</v>
      </c>
      <c r="E17" s="375"/>
      <c r="F17" s="378">
        <v>18</v>
      </c>
      <c r="G17" s="24" t="str">
        <f>IF((F17=""),"",(VLOOKUP(F17,'Car-Name'!$A$12:$B$44,2)))</f>
        <v>Matt Hansen</v>
      </c>
      <c r="H17" s="381">
        <v>0.12125000000000001</v>
      </c>
      <c r="I17" s="28">
        <f>IF((H17=""),"",(H17-(VLOOKUP(F17,'Leg-9'!$A$12:$C$44,3,FALSE))))</f>
        <v>3.4444444444444444E-2</v>
      </c>
      <c r="J17" s="394"/>
      <c r="K17" s="28" t="str">
        <f t="shared" si="5"/>
        <v/>
      </c>
      <c r="L17" s="381"/>
      <c r="M17" s="381"/>
      <c r="N17" s="28">
        <f t="shared" si="3"/>
        <v>3.4444444444444444E-2</v>
      </c>
      <c r="O17" s="397">
        <v>41</v>
      </c>
      <c r="P17" s="147">
        <f t="shared" si="4"/>
        <v>18</v>
      </c>
      <c r="Q17" s="300" t="str">
        <f>IF('Car-Name'!A17="","",VLOOKUP(F17,'Car-Name'!$A$12:$B$44,2))</f>
        <v>Matt Hansen</v>
      </c>
      <c r="R17" s="148">
        <f t="shared" si="0"/>
        <v>3.4444444444444444E-2</v>
      </c>
      <c r="S17" s="130">
        <f t="shared" si="1"/>
        <v>49.596774193548384</v>
      </c>
      <c r="T17" s="220">
        <f t="shared" si="2"/>
        <v>6</v>
      </c>
      <c r="U17" s="314">
        <f>IF(F17="",(""),((R17+(VLOOKUP(P17,'Leg-8'!$F$12:$U$44,16,FALSE)))))</f>
        <v>0.40414351851851843</v>
      </c>
      <c r="V17" s="8">
        <f>IF(F17="","",(O17+VLOOKUP('Leg-9'!F17,'Leg-8'!$F$12:$V$44,17,FALSE)))</f>
        <v>480</v>
      </c>
      <c r="W17" s="217">
        <f>IF(P17="","",((O17+(VLOOKUP('Leg-9'!P17,'Leg-8'!$F$12:$V$44,17,FALSE)))/(U17*24)))</f>
        <v>49.487370410676455</v>
      </c>
      <c r="X17" s="149">
        <f t="shared" si="6"/>
        <v>6</v>
      </c>
      <c r="Z17" s="6">
        <v>20</v>
      </c>
      <c r="AA17" s="404" t="s">
        <v>24</v>
      </c>
      <c r="AB17" s="404" t="str">
        <f>VLOOKUP(AA17,'Car-Name'!$B$11:$D$34,3,FALSE)</f>
        <v>Whitefish, MT</v>
      </c>
      <c r="AC17" s="534">
        <v>0.4051273148148149</v>
      </c>
      <c r="AD17" s="6">
        <v>480</v>
      </c>
      <c r="AE17" s="7">
        <v>49.367197097391639</v>
      </c>
      <c r="AF17" s="6">
        <v>6</v>
      </c>
    </row>
    <row r="18" spans="1:33" s="6" customFormat="1" x14ac:dyDescent="0.25">
      <c r="A18" s="255">
        <f>IF(('Leg-8'!F18=""),"",('Leg-8'!F18))</f>
        <v>16</v>
      </c>
      <c r="B18" s="254" t="str">
        <f>IF((A18=""),"",VLOOKUP(A18,'Car-Name'!$A$12:$B$44,2))</f>
        <v>Erica Cerovski</v>
      </c>
      <c r="C18" s="372">
        <v>8.7500000000000008E-2</v>
      </c>
      <c r="D18" s="254" t="str">
        <f>IF((A18=""),"",VLOOKUP(A18,'Car-Name'!$A$12:$C$44,3))</f>
        <v>406-461-1390</v>
      </c>
      <c r="E18" s="375"/>
      <c r="F18" s="378">
        <v>20</v>
      </c>
      <c r="G18" s="24" t="str">
        <f>IF((F18=""),"",(VLOOKUP(F18,'Car-Name'!$A$12:$B$44,2)))</f>
        <v>Brandon Langel</v>
      </c>
      <c r="H18" s="381">
        <v>0.12178240740740741</v>
      </c>
      <c r="I18" s="28">
        <f>IF((H18=""),"",(H18-(VLOOKUP(F18,'Leg-9'!$A$12:$C$44,3,FALSE))))</f>
        <v>3.3518518518518531E-2</v>
      </c>
      <c r="J18" s="394"/>
      <c r="K18" s="28" t="str">
        <f t="shared" si="5"/>
        <v/>
      </c>
      <c r="L18" s="381"/>
      <c r="M18" s="381"/>
      <c r="N18" s="28">
        <f t="shared" si="3"/>
        <v>3.3518518518518531E-2</v>
      </c>
      <c r="O18" s="397">
        <v>41</v>
      </c>
      <c r="P18" s="147">
        <f t="shared" si="4"/>
        <v>20</v>
      </c>
      <c r="Q18" s="300" t="str">
        <f>IF('Car-Name'!A18="","",VLOOKUP(F18,'Car-Name'!$A$12:$B$44,2))</f>
        <v>Brandon Langel</v>
      </c>
      <c r="R18" s="148">
        <f t="shared" si="0"/>
        <v>3.3518518518518531E-2</v>
      </c>
      <c r="S18" s="130">
        <f t="shared" si="1"/>
        <v>50.966850828729264</v>
      </c>
      <c r="T18" s="220">
        <f t="shared" si="2"/>
        <v>4</v>
      </c>
      <c r="U18" s="314">
        <f>IF(F18="",(""),((R18+(VLOOKUP(P18,'Leg-8'!$F$12:$U$44,16,FALSE)))))</f>
        <v>0.4051273148148149</v>
      </c>
      <c r="V18" s="8">
        <f>IF(F18="","",(O18+VLOOKUP('Leg-9'!F18,'Leg-8'!$F$12:$V$44,17,FALSE)))</f>
        <v>480</v>
      </c>
      <c r="W18" s="217">
        <f>IF(P18="","",((O18+(VLOOKUP('Leg-9'!P18,'Leg-8'!$F$12:$V$44,17,FALSE)))/(U18*24)))</f>
        <v>49.367197097391639</v>
      </c>
      <c r="X18" s="149">
        <f t="shared" si="6"/>
        <v>7</v>
      </c>
      <c r="Z18" s="6">
        <v>16</v>
      </c>
      <c r="AA18" s="404" t="s">
        <v>315</v>
      </c>
      <c r="AB18" s="404" t="str">
        <f>VLOOKUP(AA18,'Car-Name'!$B$11:$D$34,3,FALSE)</f>
        <v>Helena, MT</v>
      </c>
      <c r="AC18" s="534">
        <v>0.4059490740740741</v>
      </c>
      <c r="AD18" s="6">
        <v>480</v>
      </c>
      <c r="AE18" s="7">
        <v>49.267263500028506</v>
      </c>
      <c r="AF18" s="6">
        <v>7</v>
      </c>
    </row>
    <row r="19" spans="1:33" s="6" customFormat="1" x14ac:dyDescent="0.25">
      <c r="A19" s="255">
        <f>IF(('Leg-8'!F19=""),"",('Leg-8'!F19))</f>
        <v>20</v>
      </c>
      <c r="B19" s="254" t="str">
        <f>IF((A19=""),"",VLOOKUP(A19,'Car-Name'!$A$12:$B$44,2))</f>
        <v>Brandon Langel</v>
      </c>
      <c r="C19" s="372">
        <v>8.8263888888888878E-2</v>
      </c>
      <c r="D19" s="254" t="str">
        <f>IF((A19=""),"",VLOOKUP(A19,'Car-Name'!$A$12:$C$44,3))</f>
        <v>406-390-6676</v>
      </c>
      <c r="E19" s="375"/>
      <c r="F19" s="378">
        <v>16</v>
      </c>
      <c r="G19" s="24" t="str">
        <f>IF((F19=""),"",(VLOOKUP(F19,'Car-Name'!$A$12:$B$44,2)))</f>
        <v>Erica Cerovski</v>
      </c>
      <c r="H19" s="381">
        <v>0.12289351851851853</v>
      </c>
      <c r="I19" s="28">
        <f>IF((H19=""),"",(H19-(VLOOKUP(F19,'Leg-9'!$A$12:$C$44,3,FALSE))))</f>
        <v>3.5393518518518519E-2</v>
      </c>
      <c r="J19" s="394"/>
      <c r="K19" s="28" t="str">
        <f t="shared" si="5"/>
        <v/>
      </c>
      <c r="L19" s="381"/>
      <c r="M19" s="381"/>
      <c r="N19" s="28">
        <f t="shared" si="3"/>
        <v>3.5393518518518519E-2</v>
      </c>
      <c r="O19" s="397">
        <v>41</v>
      </c>
      <c r="P19" s="147">
        <f t="shared" si="4"/>
        <v>16</v>
      </c>
      <c r="Q19" s="300" t="str">
        <f>IF('Car-Name'!A19="","",VLOOKUP(F19,'Car-Name'!$A$12:$B$44,2))</f>
        <v>Erica Cerovski</v>
      </c>
      <c r="R19" s="148">
        <f t="shared" si="0"/>
        <v>3.5393518518518519E-2</v>
      </c>
      <c r="S19" s="130">
        <f t="shared" si="1"/>
        <v>48.26684107259647</v>
      </c>
      <c r="T19" s="220">
        <f t="shared" si="2"/>
        <v>9</v>
      </c>
      <c r="U19" s="314">
        <f>IF(F19="",(""),((R19+(VLOOKUP(P19,'Leg-8'!$F$12:$U$44,16,FALSE)))))</f>
        <v>0.4059490740740741</v>
      </c>
      <c r="V19" s="8">
        <f>IF(F19="","",(O19+VLOOKUP('Leg-9'!F19,'Leg-8'!$F$12:$V$44,17,FALSE)))</f>
        <v>480</v>
      </c>
      <c r="W19" s="217">
        <f>IF(P19="","",((O19+(VLOOKUP('Leg-9'!P19,'Leg-8'!$F$12:$V$44,17,FALSE)))/(U19*24)))</f>
        <v>49.267263500028506</v>
      </c>
      <c r="X19" s="149">
        <f t="shared" si="6"/>
        <v>8</v>
      </c>
      <c r="Z19" s="6">
        <v>13</v>
      </c>
      <c r="AA19" s="404" t="s">
        <v>21</v>
      </c>
      <c r="AB19" s="404" t="str">
        <f>VLOOKUP(AA19,'Car-Name'!$B$11:$D$34,3,FALSE)</f>
        <v>Helena, MT</v>
      </c>
      <c r="AC19" s="534">
        <v>0.40715277777777764</v>
      </c>
      <c r="AD19" s="6">
        <v>480</v>
      </c>
      <c r="AE19" s="7">
        <v>49.121610097219872</v>
      </c>
      <c r="AF19" s="6">
        <v>8</v>
      </c>
    </row>
    <row r="20" spans="1:33" s="6" customFormat="1" x14ac:dyDescent="0.25">
      <c r="A20" s="255">
        <f>IF(('Leg-8'!F20=""),"",('Leg-8'!F20))</f>
        <v>13</v>
      </c>
      <c r="B20" s="254" t="str">
        <f>IF((A20=""),"",VLOOKUP(A20,'Car-Name'!$A$12:$B$44,2))</f>
        <v>Janet Cerovski</v>
      </c>
      <c r="C20" s="372">
        <v>8.8888888888888892E-2</v>
      </c>
      <c r="D20" s="254" t="str">
        <f>IF((A20=""),"",VLOOKUP(A20,'Car-Name'!$A$12:$C$44,3))</f>
        <v>406-458-9450</v>
      </c>
      <c r="E20" s="375"/>
      <c r="F20" s="378">
        <v>13</v>
      </c>
      <c r="G20" s="24" t="str">
        <f>IF((F20=""),"",(VLOOKUP(F20,'Car-Name'!$A$12:$B$44,2)))</f>
        <v>Janet Cerovski</v>
      </c>
      <c r="H20" s="381">
        <v>0.12414351851851851</v>
      </c>
      <c r="I20" s="28">
        <f>IF((H20=""),"",(H20-(VLOOKUP(F20,'Leg-9'!$A$12:$C$44,3,FALSE))))</f>
        <v>3.5254629629629622E-2</v>
      </c>
      <c r="J20" s="394"/>
      <c r="K20" s="28" t="str">
        <f t="shared" si="5"/>
        <v/>
      </c>
      <c r="L20" s="381"/>
      <c r="M20" s="381"/>
      <c r="N20" s="28">
        <f t="shared" si="3"/>
        <v>3.5254629629629622E-2</v>
      </c>
      <c r="O20" s="397">
        <v>41</v>
      </c>
      <c r="P20" s="147">
        <f t="shared" si="4"/>
        <v>13</v>
      </c>
      <c r="Q20" s="300" t="str">
        <f>IF('Car-Name'!A20="","",VLOOKUP(F20,'Car-Name'!$A$12:$B$44,2))</f>
        <v>Janet Cerovski</v>
      </c>
      <c r="R20" s="148">
        <f t="shared" si="0"/>
        <v>3.5254629629629622E-2</v>
      </c>
      <c r="S20" s="130">
        <f t="shared" si="1"/>
        <v>48.456992777413014</v>
      </c>
      <c r="T20" s="220">
        <f t="shared" si="2"/>
        <v>8</v>
      </c>
      <c r="U20" s="314">
        <f>IF(F20="",(""),((R20+(VLOOKUP(P20,'Leg-8'!$F$12:$U$44,16,FALSE)))))</f>
        <v>0.40715277777777764</v>
      </c>
      <c r="V20" s="8">
        <f>IF(F20="","",(O20+VLOOKUP('Leg-9'!F20,'Leg-8'!$F$12:$V$44,17,FALSE)))</f>
        <v>480</v>
      </c>
      <c r="W20" s="217">
        <f>IF(P20="","",((O20+(VLOOKUP('Leg-9'!P20,'Leg-8'!$F$12:$V$44,17,FALSE)))/(U20*24)))</f>
        <v>49.121610097219872</v>
      </c>
      <c r="X20" s="149">
        <f t="shared" si="6"/>
        <v>9</v>
      </c>
      <c r="Z20" s="6">
        <v>12</v>
      </c>
      <c r="AA20" s="404" t="s">
        <v>19</v>
      </c>
      <c r="AB20" s="404" t="str">
        <f>VLOOKUP(AA20,'Car-Name'!$B$11:$D$34,3,FALSE)</f>
        <v>Otis Orchard, WA</v>
      </c>
      <c r="AC20" s="534">
        <v>0.4318981481481482</v>
      </c>
      <c r="AD20" s="6">
        <v>480</v>
      </c>
      <c r="AE20" s="7">
        <v>46.307214063672419</v>
      </c>
      <c r="AF20" s="6">
        <v>9</v>
      </c>
    </row>
    <row r="21" spans="1:33" s="6" customFormat="1" x14ac:dyDescent="0.25">
      <c r="A21" s="255">
        <f>IF(('Leg-8'!F21=""),"",('Leg-8'!F21))</f>
        <v>12</v>
      </c>
      <c r="B21" s="254" t="str">
        <f>IF((A21=""),"",VLOOKUP(A21,'Car-Name'!$A$12:$B$44,2))</f>
        <v>Rick Carnegie</v>
      </c>
      <c r="C21" s="372">
        <v>8.9618055555555562E-2</v>
      </c>
      <c r="D21" s="254" t="str">
        <f>IF((A21=""),"",VLOOKUP(A21,'Car-Name'!$A$12:$C$44,3))</f>
        <v>509-891-9224</v>
      </c>
      <c r="E21" s="375"/>
      <c r="F21" s="378">
        <v>12</v>
      </c>
      <c r="G21" s="24" t="str">
        <f>IF((F21=""),"",(VLOOKUP(F21,'Car-Name'!$A$12:$B$44,2)))</f>
        <v>Rick Carnegie</v>
      </c>
      <c r="H21" s="381">
        <v>0.12586805555555555</v>
      </c>
      <c r="I21" s="28">
        <f>IF((H21=""),"",(H21-(VLOOKUP(F21,'Leg-9'!$A$12:$C$44,3,FALSE))))</f>
        <v>3.6249999999999991E-2</v>
      </c>
      <c r="J21" s="394"/>
      <c r="K21" s="28" t="str">
        <f t="shared" si="5"/>
        <v/>
      </c>
      <c r="L21" s="381"/>
      <c r="M21" s="381"/>
      <c r="N21" s="28">
        <f t="shared" si="3"/>
        <v>3.6249999999999991E-2</v>
      </c>
      <c r="O21" s="397">
        <v>41</v>
      </c>
      <c r="P21" s="147">
        <f t="shared" si="4"/>
        <v>12</v>
      </c>
      <c r="Q21" s="300" t="str">
        <f>IF('Car-Name'!A21="","",VLOOKUP(F21,'Car-Name'!$A$12:$B$44,2))</f>
        <v>Rick Carnegie</v>
      </c>
      <c r="R21" s="148">
        <f t="shared" si="0"/>
        <v>3.6249999999999991E-2</v>
      </c>
      <c r="S21" s="130">
        <f t="shared" si="1"/>
        <v>47.126436781609208</v>
      </c>
      <c r="T21" s="220">
        <f t="shared" si="2"/>
        <v>10</v>
      </c>
      <c r="U21" s="314">
        <f>IF(F21="",(""),((R21+(VLOOKUP(P21,'Leg-8'!$F$12:$U$44,16,FALSE)))))</f>
        <v>0.4318981481481482</v>
      </c>
      <c r="V21" s="8">
        <f>IF(F21="","",(O21+VLOOKUP('Leg-9'!F21,'Leg-8'!$F$12:$V$44,17,FALSE)))</f>
        <v>480</v>
      </c>
      <c r="W21" s="217">
        <f>IF(P21="","",((O21+(VLOOKUP('Leg-9'!P21,'Leg-8'!$F$12:$V$44,17,FALSE)))/(U21*24)))</f>
        <v>46.307214063672419</v>
      </c>
      <c r="X21" s="149">
        <f t="shared" si="6"/>
        <v>10</v>
      </c>
      <c r="Z21" s="6">
        <v>10</v>
      </c>
      <c r="AA21" s="404" t="s">
        <v>334</v>
      </c>
      <c r="AB21" s="404" t="str">
        <f>VLOOKUP(AA21,'Car-Name'!$B$11:$D$34,3,FALSE)</f>
        <v>Sante Fe, NM</v>
      </c>
      <c r="AC21" s="534">
        <v>0.46182870370370377</v>
      </c>
      <c r="AD21" s="6">
        <v>480</v>
      </c>
      <c r="AE21" s="7">
        <v>43.306099944864918</v>
      </c>
      <c r="AF21" s="6">
        <v>10</v>
      </c>
    </row>
    <row r="22" spans="1:33" s="6" customFormat="1" x14ac:dyDescent="0.25">
      <c r="A22" s="255">
        <f>IF(('Leg-8'!F22=""),"",('Leg-8'!F22))</f>
        <v>10</v>
      </c>
      <c r="B22" s="254" t="str">
        <f>IF((A22=""),"",VLOOKUP(A22,'Car-Name'!$A$12:$B$44,2))</f>
        <v>Kirk Peterson</v>
      </c>
      <c r="C22" s="372">
        <v>9.0277777777777776E-2</v>
      </c>
      <c r="D22" s="254" t="str">
        <f>IF((A22=""),"",VLOOKUP(A22,'Car-Name'!$A$12:$C$44,3))</f>
        <v>505-670-8978</v>
      </c>
      <c r="E22" s="375"/>
      <c r="F22" s="378">
        <v>10</v>
      </c>
      <c r="G22" s="24" t="str">
        <f>IF((F22=""),"",(VLOOKUP(F22,'Car-Name'!$A$12:$B$44,2)))</f>
        <v>Kirk Peterson</v>
      </c>
      <c r="H22" s="381">
        <v>0.12973379629629631</v>
      </c>
      <c r="I22" s="28">
        <f>IF((H22=""),"",(H22-(VLOOKUP(F22,'Leg-9'!$A$12:$C$44,3,FALSE))))</f>
        <v>3.9456018518518529E-2</v>
      </c>
      <c r="J22" s="394"/>
      <c r="K22" s="28" t="str">
        <f t="shared" si="5"/>
        <v/>
      </c>
      <c r="L22" s="381"/>
      <c r="M22" s="381"/>
      <c r="N22" s="28">
        <f t="shared" si="3"/>
        <v>3.9456018518518529E-2</v>
      </c>
      <c r="O22" s="397">
        <v>41</v>
      </c>
      <c r="P22" s="147">
        <f t="shared" si="4"/>
        <v>10</v>
      </c>
      <c r="Q22" s="300" t="str">
        <f>IF('Car-Name'!A22="","",VLOOKUP(F22,'Car-Name'!$A$12:$B$44,2))</f>
        <v>Kirk Peterson</v>
      </c>
      <c r="R22" s="148">
        <f t="shared" si="0"/>
        <v>3.9456018518518529E-2</v>
      </c>
      <c r="S22" s="130">
        <f t="shared" si="1"/>
        <v>43.297154590789077</v>
      </c>
      <c r="T22" s="220">
        <f t="shared" si="2"/>
        <v>12</v>
      </c>
      <c r="U22" s="314">
        <f>IF(F22="",(""),((R22+(VLOOKUP(P22,'Leg-8'!$F$12:$U$44,16,FALSE)))))</f>
        <v>0.46182870370370377</v>
      </c>
      <c r="V22" s="8">
        <f>IF(F22="","",(O22+VLOOKUP('Leg-9'!F22,'Leg-8'!$F$12:$V$44,17,FALSE)))</f>
        <v>480</v>
      </c>
      <c r="W22" s="217">
        <f>IF(P22="","",((O22+(VLOOKUP('Leg-9'!P22,'Leg-8'!$F$12:$V$44,17,FALSE)))/(U22*24)))</f>
        <v>43.306099944864918</v>
      </c>
      <c r="X22" s="149">
        <f t="shared" si="6"/>
        <v>11</v>
      </c>
      <c r="Z22" s="6">
        <v>2</v>
      </c>
      <c r="AA22" s="404" t="s">
        <v>325</v>
      </c>
      <c r="AB22" s="404" t="str">
        <f>VLOOKUP(AA22,'Car-Name'!$B$11:$D$34,3,FALSE)</f>
        <v>Lee's Summit, MO</v>
      </c>
      <c r="AC22" s="534">
        <v>0.46930555555555542</v>
      </c>
      <c r="AD22" s="6">
        <v>480</v>
      </c>
      <c r="AE22" s="7">
        <v>42.616158626812677</v>
      </c>
      <c r="AF22" s="6">
        <v>11</v>
      </c>
    </row>
    <row r="23" spans="1:33" s="6" customFormat="1" x14ac:dyDescent="0.25">
      <c r="A23" s="255">
        <f>IF(('Leg-8'!F23=""),"",('Leg-8'!F23))</f>
        <v>2</v>
      </c>
      <c r="B23" s="254" t="str">
        <f>IF((A23=""),"",VLOOKUP(A23,'Car-Name'!$A$12:$B$44,2))</f>
        <v>Daniel Lukowski</v>
      </c>
      <c r="C23" s="372">
        <v>9.1087962962962954E-2</v>
      </c>
      <c r="D23" s="254" t="str">
        <f>IF((A23=""),"",VLOOKUP(A23,'Car-Name'!$A$12:$C$44,3))</f>
        <v>913-634-8811</v>
      </c>
      <c r="E23" s="375"/>
      <c r="F23" s="378">
        <v>2</v>
      </c>
      <c r="G23" s="24" t="str">
        <f>IF((F23=""),"",(VLOOKUP(F23,'Car-Name'!$A$12:$B$44,2)))</f>
        <v>Daniel Lukowski</v>
      </c>
      <c r="H23" s="381">
        <v>0.12979166666666667</v>
      </c>
      <c r="I23" s="28">
        <f>IF((H23=""),"",(H23-(VLOOKUP(F23,'Leg-9'!$A$12:$C$44,3,FALSE))))</f>
        <v>3.8703703703703712E-2</v>
      </c>
      <c r="J23" s="394"/>
      <c r="K23" s="28" t="str">
        <f t="shared" si="5"/>
        <v/>
      </c>
      <c r="L23" s="381"/>
      <c r="M23" s="381"/>
      <c r="N23" s="28">
        <f t="shared" si="3"/>
        <v>3.8703703703703712E-2</v>
      </c>
      <c r="O23" s="397">
        <v>41</v>
      </c>
      <c r="P23" s="147">
        <f t="shared" si="4"/>
        <v>2</v>
      </c>
      <c r="Q23" s="300" t="str">
        <f>IF('Car-Name'!A23="","",VLOOKUP(F23,'Car-Name'!$A$12:$B$44,2))</f>
        <v>Daniel Lukowski</v>
      </c>
      <c r="R23" s="148">
        <f t="shared" si="0"/>
        <v>3.8703703703703712E-2</v>
      </c>
      <c r="S23" s="130">
        <f t="shared" si="1"/>
        <v>44.138755980861234</v>
      </c>
      <c r="T23" s="220">
        <f t="shared" si="2"/>
        <v>11</v>
      </c>
      <c r="U23" s="314">
        <f>IF(F23="",(""),((R23+(VLOOKUP(P23,'Leg-8'!$F$12:$U$44,16,FALSE)))))</f>
        <v>0.46930555555555542</v>
      </c>
      <c r="V23" s="8">
        <f>IF(F23="","",(O23+VLOOKUP('Leg-9'!F23,'Leg-8'!$F$12:$V$44,17,FALSE)))</f>
        <v>480</v>
      </c>
      <c r="W23" s="217">
        <f>IF(P23="","",((O23+(VLOOKUP('Leg-9'!P23,'Leg-8'!$F$12:$V$44,17,FALSE)))/(U23*24)))</f>
        <v>42.616158626812677</v>
      </c>
      <c r="X23" s="149">
        <f t="shared" si="6"/>
        <v>12</v>
      </c>
      <c r="Z23" s="6">
        <v>1</v>
      </c>
      <c r="AA23" s="404" t="s">
        <v>319</v>
      </c>
      <c r="AB23" s="404" t="str">
        <f>VLOOKUP(AA23,'Car-Name'!$B$11:$D$34,3,FALSE)</f>
        <v>North Auroa, IL</v>
      </c>
      <c r="AC23" s="534">
        <v>0.53917824074074083</v>
      </c>
      <c r="AD23" s="6">
        <v>398</v>
      </c>
      <c r="AE23" s="7">
        <v>30.756681335193726</v>
      </c>
      <c r="AF23" s="6">
        <v>12</v>
      </c>
    </row>
    <row r="24" spans="1:33" s="6" customFormat="1" x14ac:dyDescent="0.25">
      <c r="A24" s="255">
        <f>IF(('Leg-8'!F24=""),"",('Leg-8'!F24))</f>
        <v>5</v>
      </c>
      <c r="B24" s="254" t="str">
        <f>IF((A24=""),"",VLOOKUP(A24,'Car-Name'!$A$12:$B$44,2))</f>
        <v>Mike Wendland</v>
      </c>
      <c r="C24" s="372"/>
      <c r="D24" s="254" t="str">
        <f>IF((A24=""),"",VLOOKUP(A24,'Car-Name'!$A$12:$C$44,3))</f>
        <v>406-355-4508</v>
      </c>
      <c r="E24" s="375"/>
      <c r="F24" s="378">
        <v>5</v>
      </c>
      <c r="G24" s="24" t="str">
        <f>IF((F24=""),"",(VLOOKUP(F24,'Car-Name'!$A$12:$B$44,2)))</f>
        <v>Mike Wendland</v>
      </c>
      <c r="H24" s="381"/>
      <c r="I24" s="28" t="str">
        <f>IF((H24=""),"",(H24-(VLOOKUP(F24,'Leg-9'!$A$12:$C$44,3,FALSE))))</f>
        <v/>
      </c>
      <c r="J24" s="394" t="s">
        <v>43</v>
      </c>
      <c r="K24" s="28">
        <f t="shared" si="5"/>
        <v>4.9872685185185194E-2</v>
      </c>
      <c r="L24" s="381"/>
      <c r="M24" s="381"/>
      <c r="N24" s="28">
        <f t="shared" si="3"/>
        <v>4.9872685185185194E-2</v>
      </c>
      <c r="O24" s="397">
        <v>0</v>
      </c>
      <c r="P24" s="147">
        <f t="shared" si="4"/>
        <v>5</v>
      </c>
      <c r="Q24" s="300" t="str">
        <f>IF('Car-Name'!A24="","",VLOOKUP(F24,'Car-Name'!$A$12:$B$44,2))</f>
        <v>Mike Wendland</v>
      </c>
      <c r="R24" s="148">
        <f t="shared" si="0"/>
        <v>4.9872685185185194E-2</v>
      </c>
      <c r="S24" s="130">
        <f t="shared" si="1"/>
        <v>0</v>
      </c>
      <c r="T24" s="220">
        <f t="shared" si="2"/>
        <v>13</v>
      </c>
      <c r="U24" s="314">
        <f>IF(F24="",(""),((R24+(VLOOKUP(P24,'Leg-8'!$F$12:$U$44,16,FALSE)))))</f>
        <v>0.5286805555555556</v>
      </c>
      <c r="V24" s="8">
        <f>IF(F24="","",(O24+VLOOKUP('Leg-9'!F24,'Leg-8'!$F$12:$V$44,17,FALSE)))</f>
        <v>259</v>
      </c>
      <c r="W24" s="217">
        <f>IF(P24="","",((O24+(VLOOKUP('Leg-9'!P24,'Leg-8'!$F$12:$V$44,17,FALSE)))/(U24*24)))</f>
        <v>20.412452384079863</v>
      </c>
      <c r="X24" s="149">
        <f t="shared" si="6"/>
        <v>13</v>
      </c>
      <c r="Z24" s="6">
        <v>14</v>
      </c>
      <c r="AA24" s="404" t="s">
        <v>339</v>
      </c>
      <c r="AB24" s="404" t="str">
        <f>VLOOKUP(AA24,'Car-Name'!$B$11:$D$34,3,FALSE)</f>
        <v>Cheney, WA</v>
      </c>
      <c r="AC24" s="534">
        <v>0.56646990740740755</v>
      </c>
      <c r="AD24" s="6">
        <v>370</v>
      </c>
      <c r="AE24" s="7">
        <v>27.215332121038752</v>
      </c>
      <c r="AF24" s="6">
        <v>13</v>
      </c>
    </row>
    <row r="25" spans="1:33" s="6" customFormat="1" x14ac:dyDescent="0.25">
      <c r="A25" s="255">
        <f>IF(('Leg-8'!F25=""),"",('Leg-8'!F25))</f>
        <v>1</v>
      </c>
      <c r="B25" s="254" t="str">
        <f>IF((A25=""),"",VLOOKUP(A25,'Car-Name'!$A$12:$B$44,2))</f>
        <v>Bill Comer</v>
      </c>
      <c r="C25" s="372"/>
      <c r="D25" s="254" t="str">
        <f>IF((A25=""),"",VLOOKUP(A25,'Car-Name'!$A$12:$C$44,3))</f>
        <v>630-300-8567</v>
      </c>
      <c r="E25" s="375"/>
      <c r="F25" s="378">
        <v>1</v>
      </c>
      <c r="G25" s="24" t="str">
        <f>IF((F25=""),"",(VLOOKUP(F25,'Car-Name'!$A$12:$B$44,2)))</f>
        <v>Bill Comer</v>
      </c>
      <c r="H25" s="381"/>
      <c r="I25" s="28" t="str">
        <f>IF((H25=""),"",(H25-(VLOOKUP(F25,'Leg-9'!$A$12:$C$44,3,FALSE))))</f>
        <v/>
      </c>
      <c r="J25" s="394" t="s">
        <v>43</v>
      </c>
      <c r="K25" s="28">
        <f t="shared" si="5"/>
        <v>4.9872685185185194E-2</v>
      </c>
      <c r="L25" s="381"/>
      <c r="M25" s="381"/>
      <c r="N25" s="28">
        <f t="shared" si="3"/>
        <v>4.9872685185185194E-2</v>
      </c>
      <c r="O25" s="397">
        <v>0</v>
      </c>
      <c r="P25" s="147">
        <f t="shared" si="4"/>
        <v>1</v>
      </c>
      <c r="Q25" s="300" t="str">
        <f>IF('Car-Name'!A25="","",VLOOKUP(F25,'Car-Name'!$A$12:$B$44,2))</f>
        <v>Bill Comer</v>
      </c>
      <c r="R25" s="148">
        <f t="shared" si="0"/>
        <v>4.9872685185185194E-2</v>
      </c>
      <c r="S25" s="130">
        <f t="shared" si="1"/>
        <v>0</v>
      </c>
      <c r="T25" s="220">
        <f t="shared" si="2"/>
        <v>13</v>
      </c>
      <c r="U25" s="314">
        <f>IF(F25="",(""),((R25+(VLOOKUP(P25,'Leg-8'!$F$12:$U$44,16,FALSE)))))</f>
        <v>0.53917824074074083</v>
      </c>
      <c r="V25" s="8">
        <f>IF(F25="","",(O25+VLOOKUP('Leg-9'!F25,'Leg-8'!$F$12:$V$44,17,FALSE)))</f>
        <v>398</v>
      </c>
      <c r="W25" s="217">
        <f>IF(P25="","",((O25+(VLOOKUP('Leg-9'!P25,'Leg-8'!$F$12:$V$44,17,FALSE)))/(U25*24)))</f>
        <v>30.756681335193726</v>
      </c>
      <c r="X25" s="149">
        <f t="shared" si="6"/>
        <v>14</v>
      </c>
      <c r="Z25" s="6">
        <v>5</v>
      </c>
      <c r="AA25" s="404" t="s">
        <v>327</v>
      </c>
      <c r="AB25" s="404" t="str">
        <f>VLOOKUP(AA25,'Car-Name'!$B$11:$D$34,3,FALSE)</f>
        <v>Rudyard, MT</v>
      </c>
      <c r="AC25" s="534">
        <v>0.5286805555555556</v>
      </c>
      <c r="AD25" s="6">
        <v>259</v>
      </c>
      <c r="AE25" s="7">
        <v>20.412452384079863</v>
      </c>
      <c r="AF25" s="6">
        <v>14</v>
      </c>
    </row>
    <row r="26" spans="1:33" s="6" customFormat="1" x14ac:dyDescent="0.25">
      <c r="A26" s="255">
        <f>IF(('Leg-8'!F26=""),"",('Leg-8'!F26))</f>
        <v>15</v>
      </c>
      <c r="B26" s="254" t="str">
        <f>IF((A26=""),"",VLOOKUP(A26,'Car-Name'!$A$12:$B$44,2))</f>
        <v>Wayne Campbell</v>
      </c>
      <c r="C26" s="372"/>
      <c r="D26" s="254" t="str">
        <f>IF((A26=""),"",VLOOKUP(A26,'Car-Name'!$A$12:$C$44,3))</f>
        <v>406-899-2630</v>
      </c>
      <c r="E26" s="375"/>
      <c r="F26" s="378">
        <v>15</v>
      </c>
      <c r="G26" s="24" t="str">
        <f>IF((F26=""),"",(VLOOKUP(F26,'Car-Name'!$A$12:$B$44,2)))</f>
        <v>Wayne Campbell</v>
      </c>
      <c r="H26" s="381"/>
      <c r="I26" s="28" t="str">
        <f>IF((H26=""),"",(H26-(VLOOKUP(F26,'Leg-9'!$A$12:$C$44,3,FALSE))))</f>
        <v/>
      </c>
      <c r="J26" s="394" t="s">
        <v>43</v>
      </c>
      <c r="K26" s="28">
        <f t="shared" si="5"/>
        <v>4.9872685185185194E-2</v>
      </c>
      <c r="L26" s="381"/>
      <c r="M26" s="381"/>
      <c r="N26" s="28">
        <f t="shared" si="3"/>
        <v>4.9872685185185194E-2</v>
      </c>
      <c r="O26" s="397">
        <v>0</v>
      </c>
      <c r="P26" s="147">
        <f t="shared" si="4"/>
        <v>15</v>
      </c>
      <c r="Q26" s="300" t="str">
        <f>IF('Car-Name'!A26="","",VLOOKUP(F26,'Car-Name'!$A$12:$B$44,2))</f>
        <v>Wayne Campbell</v>
      </c>
      <c r="R26" s="148">
        <f t="shared" si="0"/>
        <v>4.9872685185185194E-2</v>
      </c>
      <c r="S26" s="130">
        <f t="shared" si="1"/>
        <v>0</v>
      </c>
      <c r="T26" s="220">
        <f t="shared" si="2"/>
        <v>13</v>
      </c>
      <c r="U26" s="314">
        <f>IF(F26="",(""),((R26+(VLOOKUP(P26,'Leg-8'!$F$12:$U$44,16,FALSE)))))</f>
        <v>0.54109953703703706</v>
      </c>
      <c r="V26" s="8">
        <f>IF(F26="","",(O26+VLOOKUP('Leg-9'!F26,'Leg-8'!$F$12:$V$44,17,FALSE)))</f>
        <v>183</v>
      </c>
      <c r="W26" s="217">
        <f>IF(P26="","",((O26+(VLOOKUP('Leg-9'!P26,'Leg-8'!$F$12:$V$44,17,FALSE)))/(U26*24)))</f>
        <v>14.091677183375756</v>
      </c>
      <c r="X26" s="149">
        <f t="shared" si="6"/>
        <v>15</v>
      </c>
      <c r="Z26" s="6">
        <v>15</v>
      </c>
      <c r="AA26" s="404" t="s">
        <v>351</v>
      </c>
      <c r="AB26" s="404" t="str">
        <f>VLOOKUP(AA26,'Car-Name'!$B$11:$D$34,3,FALSE)</f>
        <v>Great Falls, MT</v>
      </c>
      <c r="AC26" s="534">
        <v>0.54109953703703706</v>
      </c>
      <c r="AD26" s="6">
        <v>183</v>
      </c>
      <c r="AE26" s="7">
        <v>14.091677183375756</v>
      </c>
      <c r="AF26" s="6">
        <v>15</v>
      </c>
    </row>
    <row r="27" spans="1:33" s="6" customFormat="1" x14ac:dyDescent="0.25">
      <c r="A27" s="255">
        <f>IF(('Leg-8'!F27=""),"",('Leg-8'!F27))</f>
        <v>14</v>
      </c>
      <c r="B27" s="254" t="str">
        <f>IF((A27=""),"",VLOOKUP(A27,'Car-Name'!$A$12:$B$44,2))</f>
        <v>Gary Yeager</v>
      </c>
      <c r="C27" s="372"/>
      <c r="D27" s="254" t="str">
        <f>IF((A27=""),"",VLOOKUP(A27,'Car-Name'!$A$12:$C$44,3))</f>
        <v>509-994-6552</v>
      </c>
      <c r="E27" s="375"/>
      <c r="F27" s="378">
        <v>14</v>
      </c>
      <c r="G27" s="24" t="str">
        <f>IF((F27=""),"",(VLOOKUP(F27,'Car-Name'!$A$12:$B$44,2)))</f>
        <v>Gary Yeager</v>
      </c>
      <c r="H27" s="381"/>
      <c r="I27" s="28" t="str">
        <f>IF((H27=""),"",(H27-(VLOOKUP(F27,'Leg-9'!$A$12:$C$44,3,FALSE))))</f>
        <v/>
      </c>
      <c r="J27" s="394" t="s">
        <v>43</v>
      </c>
      <c r="K27" s="28">
        <f t="shared" si="5"/>
        <v>4.9872685185185194E-2</v>
      </c>
      <c r="L27" s="381"/>
      <c r="M27" s="381"/>
      <c r="N27" s="28">
        <f t="shared" si="3"/>
        <v>4.9872685185185194E-2</v>
      </c>
      <c r="O27" s="397">
        <v>0</v>
      </c>
      <c r="P27" s="147">
        <f t="shared" si="4"/>
        <v>14</v>
      </c>
      <c r="Q27" s="300" t="str">
        <f>IF('Car-Name'!A27="","",VLOOKUP(F27,'Car-Name'!$A$12:$B$44,2))</f>
        <v>Gary Yeager</v>
      </c>
      <c r="R27" s="148">
        <f t="shared" si="0"/>
        <v>4.9872685185185194E-2</v>
      </c>
      <c r="S27" s="130">
        <f t="shared" si="1"/>
        <v>0</v>
      </c>
      <c r="T27" s="220">
        <f t="shared" si="2"/>
        <v>13</v>
      </c>
      <c r="U27" s="314">
        <f>IF(F27="",(""),((R27+(VLOOKUP(P27,'Leg-8'!$F$12:$U$44,16,FALSE)))))</f>
        <v>0.56646990740740755</v>
      </c>
      <c r="V27" s="8">
        <f>IF(F27="","",(O27+VLOOKUP('Leg-9'!F27,'Leg-8'!$F$12:$V$44,17,FALSE)))</f>
        <v>370</v>
      </c>
      <c r="W27" s="217">
        <f>IF(P27="","",((O27+(VLOOKUP('Leg-9'!P27,'Leg-8'!$F$12:$V$44,17,FALSE)))/(U27*24)))</f>
        <v>27.215332121038752</v>
      </c>
      <c r="X27" s="149">
        <f t="shared" si="6"/>
        <v>16</v>
      </c>
      <c r="Z27" s="6">
        <v>11</v>
      </c>
      <c r="AA27" s="404" t="s">
        <v>320</v>
      </c>
      <c r="AB27" s="404" t="str">
        <f>VLOOKUP(AA27,'Car-Name'!$B$11:$D$34,3,FALSE)</f>
        <v>Orange, CA</v>
      </c>
      <c r="AC27" s="534">
        <v>0.5704745370370371</v>
      </c>
      <c r="AD27" s="6">
        <v>173</v>
      </c>
      <c r="AE27" s="7">
        <v>12.6356793605064</v>
      </c>
      <c r="AF27" s="6">
        <v>16</v>
      </c>
    </row>
    <row r="28" spans="1:33" s="6" customFormat="1" x14ac:dyDescent="0.25">
      <c r="A28" s="255">
        <f>IF(('Leg-8'!F28=""),"",('Leg-8'!F28))</f>
        <v>11</v>
      </c>
      <c r="B28" s="254" t="str">
        <f>IF((A28=""),"",VLOOKUP(A28,'Car-Name'!$A$12:$B$44,2))</f>
        <v>Sony Bishop</v>
      </c>
      <c r="C28" s="372"/>
      <c r="D28" s="254" t="str">
        <f>IF((A28=""),"",VLOOKUP(A28,'Car-Name'!$A$12:$C$44,3))</f>
        <v>714-305-6461</v>
      </c>
      <c r="E28" s="375"/>
      <c r="F28" s="378">
        <v>11</v>
      </c>
      <c r="G28" s="24" t="str">
        <f>IF((F28=""),"",(VLOOKUP(F28,'Car-Name'!$A$12:$B$44,2)))</f>
        <v>Sony Bishop</v>
      </c>
      <c r="H28" s="381"/>
      <c r="I28" s="28" t="str">
        <f>IF((H28=""),"",(H28-(VLOOKUP(F28,'Leg-9'!$A$12:$C$44,3,FALSE))))</f>
        <v/>
      </c>
      <c r="J28" s="394" t="s">
        <v>43</v>
      </c>
      <c r="K28" s="28">
        <f t="shared" si="5"/>
        <v>4.9872685185185194E-2</v>
      </c>
      <c r="L28" s="381"/>
      <c r="M28" s="381"/>
      <c r="N28" s="28">
        <f t="shared" si="3"/>
        <v>4.9872685185185194E-2</v>
      </c>
      <c r="O28" s="397">
        <v>0</v>
      </c>
      <c r="P28" s="147">
        <f t="shared" si="4"/>
        <v>11</v>
      </c>
      <c r="Q28" s="300" t="str">
        <f>IF('Car-Name'!A28="","",VLOOKUP(F28,'Car-Name'!$A$12:$B$44,2))</f>
        <v>Sony Bishop</v>
      </c>
      <c r="R28" s="148">
        <f t="shared" si="0"/>
        <v>4.9872685185185194E-2</v>
      </c>
      <c r="S28" s="130">
        <f t="shared" si="1"/>
        <v>0</v>
      </c>
      <c r="T28" s="220">
        <f t="shared" si="2"/>
        <v>13</v>
      </c>
      <c r="U28" s="314">
        <f>IF(F28="",(""),((R28+(VLOOKUP(P28,'Leg-8'!$F$12:$U$44,16,FALSE)))))</f>
        <v>0.5704745370370371</v>
      </c>
      <c r="V28" s="8">
        <f>IF(F28="","",(O28+VLOOKUP('Leg-9'!F28,'Leg-8'!$F$12:$V$44,17,FALSE)))</f>
        <v>173</v>
      </c>
      <c r="W28" s="217">
        <f>IF(P28="","",((O28+(VLOOKUP('Leg-9'!P28,'Leg-8'!$F$12:$V$44,17,FALSE)))/(U28*24)))</f>
        <v>12.6356793605064</v>
      </c>
      <c r="X28" s="149">
        <f t="shared" si="6"/>
        <v>17</v>
      </c>
      <c r="Z28" s="6">
        <v>7</v>
      </c>
      <c r="AA28" s="404" t="s">
        <v>32</v>
      </c>
      <c r="AB28" s="404" t="str">
        <f>VLOOKUP(AA28,'Car-Name'!$B$11:$D$34,3,FALSE)</f>
        <v>Spokane Valley, WA</v>
      </c>
      <c r="AC28" s="534">
        <v>0.58369212962962969</v>
      </c>
      <c r="AD28" s="6">
        <v>81.400000000000006</v>
      </c>
      <c r="AE28" s="7">
        <v>5.8107116654438737</v>
      </c>
      <c r="AF28" s="6">
        <v>17</v>
      </c>
    </row>
    <row r="29" spans="1:33" s="6" customFormat="1" x14ac:dyDescent="0.25">
      <c r="A29" s="255">
        <f>IF(('Leg-8'!F29=""),"",('Leg-8'!F29))</f>
        <v>7</v>
      </c>
      <c r="B29" s="254" t="str">
        <f>IF((A29=""),"",VLOOKUP(A29,'Car-Name'!$A$12:$B$44,2))</f>
        <v>Tom Carnegie</v>
      </c>
      <c r="C29" s="372"/>
      <c r="D29" s="254" t="str">
        <f>IF((A29=""),"",VLOOKUP(A29,'Car-Name'!$A$12:$C$44,3))</f>
        <v>509-922-1805</v>
      </c>
      <c r="E29" s="375"/>
      <c r="F29" s="378">
        <v>7</v>
      </c>
      <c r="G29" s="24" t="str">
        <f>IF((F29=""),"",(VLOOKUP(F29,'Car-Name'!$A$12:$B$44,2)))</f>
        <v>Tom Carnegie</v>
      </c>
      <c r="H29" s="381"/>
      <c r="I29" s="28" t="str">
        <f>IF((H29=""),"",(H29-(VLOOKUP(F29,'Leg-9'!$A$12:$C$44,3,FALSE))))</f>
        <v/>
      </c>
      <c r="J29" s="394" t="s">
        <v>43</v>
      </c>
      <c r="K29" s="28">
        <f t="shared" si="5"/>
        <v>4.9872685185185194E-2</v>
      </c>
      <c r="L29" s="381"/>
      <c r="M29" s="381"/>
      <c r="N29" s="28">
        <f t="shared" si="3"/>
        <v>4.9872685185185194E-2</v>
      </c>
      <c r="O29" s="397">
        <v>0</v>
      </c>
      <c r="P29" s="147">
        <f t="shared" si="4"/>
        <v>7</v>
      </c>
      <c r="Q29" s="300" t="str">
        <f>IF('Car-Name'!A29="","",VLOOKUP(F29,'Car-Name'!$A$12:$B$44,2))</f>
        <v>Tom Carnegie</v>
      </c>
      <c r="R29" s="148">
        <f>IF(N29="",(""),(N29))</f>
        <v>4.9872685185185194E-2</v>
      </c>
      <c r="S29" s="130">
        <f>IF(R29="",(""),(O29/(R29*24)))</f>
        <v>0</v>
      </c>
      <c r="T29" s="220">
        <f t="shared" ref="T29:T44" si="7">IF(R29="","",(RANK(R29,$R$12:$R$44,1)))</f>
        <v>13</v>
      </c>
      <c r="U29" s="314">
        <f>IF(F29="",(""),((R29+(VLOOKUP(P29,'Leg-8'!$F$12:$U$44,16,FALSE)))))</f>
        <v>0.58369212962962969</v>
      </c>
      <c r="V29" s="8">
        <f>IF(F29="","",(O29+VLOOKUP('Leg-9'!F29,'Leg-8'!$F$12:$V$44,17,FALSE)))</f>
        <v>81.400000000000006</v>
      </c>
      <c r="W29" s="217">
        <f>IF(P29="","",((O29+(VLOOKUP('Leg-9'!P29,'Leg-8'!$F$12:$V$44,17,FALSE)))/(U29*24)))</f>
        <v>5.8107116654438737</v>
      </c>
      <c r="X29" s="149">
        <f t="shared" si="6"/>
        <v>18</v>
      </c>
      <c r="Z29" s="6">
        <v>8</v>
      </c>
      <c r="AA29" s="404" t="s">
        <v>331</v>
      </c>
      <c r="AB29" s="404" t="str">
        <f>VLOOKUP(AA29,'Car-Name'!$B$11:$D$34,3,FALSE)</f>
        <v>Colby, KS</v>
      </c>
      <c r="AC29" s="534">
        <v>0.60115740740740742</v>
      </c>
      <c r="AD29" s="6">
        <v>76</v>
      </c>
      <c r="AE29" s="7">
        <v>5.2676164805544863</v>
      </c>
      <c r="AF29" s="6">
        <v>18</v>
      </c>
    </row>
    <row r="30" spans="1:33" s="6" customFormat="1" x14ac:dyDescent="0.25">
      <c r="A30" s="255">
        <f>IF(('Leg-8'!F30=""),"",('Leg-8'!F30))</f>
        <v>8</v>
      </c>
      <c r="B30" s="254" t="str">
        <f>IF((A30=""),"",VLOOKUP(A30,'Car-Name'!$A$12:$B$44,2))</f>
        <v>Ed Wright</v>
      </c>
      <c r="C30" s="372"/>
      <c r="D30" s="254" t="str">
        <f>IF((A30=""),"",VLOOKUP(A30,'Car-Name'!$A$12:$C$44,3))</f>
        <v>785-462-5050</v>
      </c>
      <c r="E30" s="375"/>
      <c r="F30" s="378">
        <v>8</v>
      </c>
      <c r="G30" s="24" t="str">
        <f>IF((F30=""),"",(VLOOKUP(F30,'Car-Name'!$A$12:$B$44,2)))</f>
        <v>Ed Wright</v>
      </c>
      <c r="H30" s="381"/>
      <c r="I30" s="28" t="str">
        <f>IF((H30=""),"",(H30-(VLOOKUP(F30,'Leg-9'!$A$12:$C$44,3,FALSE))))</f>
        <v/>
      </c>
      <c r="J30" s="394" t="s">
        <v>43</v>
      </c>
      <c r="K30" s="28">
        <f t="shared" si="5"/>
        <v>4.9872685185185194E-2</v>
      </c>
      <c r="L30" s="381"/>
      <c r="M30" s="381"/>
      <c r="N30" s="28">
        <f t="shared" si="3"/>
        <v>4.9872685185185194E-2</v>
      </c>
      <c r="O30" s="397">
        <v>0</v>
      </c>
      <c r="P30" s="147">
        <f t="shared" si="4"/>
        <v>8</v>
      </c>
      <c r="Q30" s="300" t="str">
        <f>IF('Car-Name'!A30="","",VLOOKUP(F30,'Car-Name'!$A$12:$B$44,2))</f>
        <v>Ed Wright</v>
      </c>
      <c r="R30" s="148">
        <f t="shared" ref="R30:R44" si="8">IF(N30="",(""),(N30))</f>
        <v>4.9872685185185194E-2</v>
      </c>
      <c r="S30" s="130">
        <f t="shared" ref="S30:S44" si="9">IF(R30="",(""),(O30/(R30*24)))</f>
        <v>0</v>
      </c>
      <c r="T30" s="220">
        <f t="shared" si="7"/>
        <v>13</v>
      </c>
      <c r="U30" s="314">
        <f>IF(F30="",(""),((R30+(VLOOKUP(P30,'Leg-8'!$F$12:$U$44,16,FALSE)))))</f>
        <v>0.60115740740740742</v>
      </c>
      <c r="V30" s="8">
        <f>IF(F30="","",(O30+VLOOKUP('Leg-9'!F30,'Leg-8'!$F$12:$V$44,17,FALSE)))</f>
        <v>76</v>
      </c>
      <c r="W30" s="217">
        <f>IF(P30="","",((O30+(VLOOKUP('Leg-9'!P30,'Leg-8'!$F$12:$V$44,17,FALSE)))/(U30*24)))</f>
        <v>5.2676164805544863</v>
      </c>
      <c r="X30" s="149">
        <f t="shared" si="6"/>
        <v>19</v>
      </c>
      <c r="Z30" s="6">
        <v>3</v>
      </c>
      <c r="AA30" s="404" t="s">
        <v>27</v>
      </c>
      <c r="AB30" s="404" t="str">
        <f>VLOOKUP(AA30,'Car-Name'!$B$11:$D$34,3,FALSE)</f>
        <v>Spokane Valley, WA</v>
      </c>
      <c r="AC30" s="534">
        <v>0.63504629629629628</v>
      </c>
      <c r="AD30" s="6">
        <v>3.5</v>
      </c>
      <c r="AE30" s="7">
        <v>0.22964205001093535</v>
      </c>
      <c r="AF30" s="6">
        <v>19</v>
      </c>
    </row>
    <row r="31" spans="1:33" s="6" customFormat="1" x14ac:dyDescent="0.25">
      <c r="A31" s="255">
        <f>IF(('Leg-8'!F31=""),"",('Leg-8'!F31))</f>
        <v>3</v>
      </c>
      <c r="B31" s="254" t="str">
        <f>IF((A31=""),"",VLOOKUP(A31,'Car-Name'!$A$12:$B$44,2))</f>
        <v>Nan Robison</v>
      </c>
      <c r="C31" s="372"/>
      <c r="D31" s="254" t="str">
        <f>IF((A31=""),"",VLOOKUP(A31,'Car-Name'!$A$12:$C$44,3))</f>
        <v>509-701-4359</v>
      </c>
      <c r="E31" s="375"/>
      <c r="F31" s="378">
        <v>3</v>
      </c>
      <c r="G31" s="24" t="str">
        <f>IF((F31=""),"",(VLOOKUP(F31,'Car-Name'!$A$12:$B$44,2)))</f>
        <v>Nan Robison</v>
      </c>
      <c r="H31" s="381"/>
      <c r="I31" s="28" t="str">
        <f>IF((H31=""),"",(H31-(VLOOKUP(F31,'Leg-9'!$A$12:$C$44,3,FALSE))))</f>
        <v/>
      </c>
      <c r="J31" s="394" t="s">
        <v>43</v>
      </c>
      <c r="K31" s="28">
        <f t="shared" si="5"/>
        <v>4.9872685185185194E-2</v>
      </c>
      <c r="L31" s="381"/>
      <c r="M31" s="381"/>
      <c r="N31" s="28">
        <f t="shared" si="3"/>
        <v>4.9872685185185194E-2</v>
      </c>
      <c r="O31" s="397">
        <v>0</v>
      </c>
      <c r="P31" s="147">
        <f t="shared" si="4"/>
        <v>3</v>
      </c>
      <c r="Q31" s="300" t="str">
        <f>IF('Car-Name'!A31="","",VLOOKUP(F31,'Car-Name'!$A$12:$B$44,2))</f>
        <v>Nan Robison</v>
      </c>
      <c r="R31" s="148">
        <f t="shared" si="8"/>
        <v>4.9872685185185194E-2</v>
      </c>
      <c r="S31" s="130">
        <f t="shared" si="9"/>
        <v>0</v>
      </c>
      <c r="T31" s="220">
        <f t="shared" si="7"/>
        <v>13</v>
      </c>
      <c r="U31" s="314">
        <f>IF(F31="",(""),((R31+(VLOOKUP(P31,'Leg-8'!$F$12:$U$44,16,FALSE)))))</f>
        <v>0.63504629629629628</v>
      </c>
      <c r="V31" s="8">
        <f>IF(F31="","",(O31+VLOOKUP('Leg-9'!F31,'Leg-8'!$F$12:$V$44,17,FALSE)))</f>
        <v>3.5</v>
      </c>
      <c r="W31" s="217">
        <f>IF(P31="","",((O31+(VLOOKUP('Leg-9'!P31,'Leg-8'!$F$12:$V$44,17,FALSE)))/(U31*24)))</f>
        <v>0.22964205001093535</v>
      </c>
      <c r="X31" s="149">
        <f t="shared" si="6"/>
        <v>20</v>
      </c>
      <c r="Z31" s="6">
        <v>19</v>
      </c>
      <c r="AA31" s="404" t="s">
        <v>31</v>
      </c>
      <c r="AB31" s="404" t="str">
        <f>VLOOKUP(AA31,'Car-Name'!$B$11:$D$34,3,FALSE)</f>
        <v>Helena, MT</v>
      </c>
      <c r="AC31" s="534">
        <v>0.38398148148148148</v>
      </c>
      <c r="AD31" s="6">
        <v>480</v>
      </c>
      <c r="AE31" s="7">
        <v>52.085845189293465</v>
      </c>
      <c r="AF31" s="6">
        <v>1</v>
      </c>
      <c r="AG31" s="6" t="s">
        <v>364</v>
      </c>
    </row>
    <row r="32" spans="1:33" s="6" customFormat="1" x14ac:dyDescent="0.25">
      <c r="A32" s="255" t="str">
        <f>IF(('Leg-8'!F32=""),"",('Leg-8'!F32))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IF((H32=""),"",(H32-(VLOOKUP(F32,'Leg-9'!$A$12:$C$44,3,FALSE))))</f>
        <v/>
      </c>
      <c r="J32" s="394"/>
      <c r="K32" s="28" t="str">
        <f t="shared" si="5"/>
        <v/>
      </c>
      <c r="L32" s="381"/>
      <c r="M32" s="381"/>
      <c r="N32" s="28" t="str">
        <f t="shared" si="3"/>
        <v/>
      </c>
      <c r="O32" s="397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8"/>
        <v/>
      </c>
      <c r="S32" s="130" t="str">
        <f t="shared" si="9"/>
        <v/>
      </c>
      <c r="T32" s="220" t="str">
        <f t="shared" si="7"/>
        <v/>
      </c>
      <c r="U32" s="314" t="str">
        <f>IF(F32="",(""),((R32+(VLOOKUP(P32,'Leg-8'!$F$12:$U$44,16,FALSE)))))</f>
        <v/>
      </c>
      <c r="V32" s="8" t="str">
        <f>IF(F32="","",(O32+VLOOKUP('Leg-9'!F32,'Leg-8'!$F$12:$V$44,17,FALSE)))</f>
        <v/>
      </c>
      <c r="W32" s="217" t="str">
        <f>IF(P32="","",((O32+(VLOOKUP('Leg-9'!P32,'Leg-8'!$F$12:$V$44,17,FALSE)))/(U32*24)))</f>
        <v/>
      </c>
      <c r="X32" s="149" t="str">
        <f t="shared" si="6"/>
        <v/>
      </c>
    </row>
    <row r="33" spans="1:31" s="6" customFormat="1" x14ac:dyDescent="0.25">
      <c r="A33" s="255" t="str">
        <f>IF(('Leg-8'!F33=""),"",('Leg-8'!F33))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IF((H33=""),"",(H33-(VLOOKUP(F33,'Leg-9'!$A$12:$C$44,3,FALSE))))</f>
        <v/>
      </c>
      <c r="J33" s="394"/>
      <c r="K33" s="28" t="str">
        <f t="shared" si="5"/>
        <v/>
      </c>
      <c r="L33" s="381"/>
      <c r="M33" s="381"/>
      <c r="N33" s="28" t="str">
        <f t="shared" si="3"/>
        <v/>
      </c>
      <c r="O33" s="397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8"/>
        <v/>
      </c>
      <c r="S33" s="130" t="str">
        <f t="shared" si="9"/>
        <v/>
      </c>
      <c r="T33" s="220" t="str">
        <f t="shared" si="7"/>
        <v/>
      </c>
      <c r="U33" s="314" t="str">
        <f>IF(F33="",(""),((R33+(VLOOKUP(P33,'Leg-8'!$F$12:$U$44,16,FALSE)))))</f>
        <v/>
      </c>
      <c r="V33" s="8" t="str">
        <f>IF(F33="","",(O33+VLOOKUP('Leg-9'!F33,'Leg-8'!$F$12:$V$44,17,FALSE)))</f>
        <v/>
      </c>
      <c r="W33" s="217" t="str">
        <f>IF(P33="","",((O33+(VLOOKUP('Leg-9'!P33,'Leg-8'!$F$12:$V$44,17,FALSE)))/(U33*24)))</f>
        <v/>
      </c>
      <c r="X33" s="149" t="str">
        <f t="shared" si="6"/>
        <v/>
      </c>
      <c r="AC33" s="534"/>
      <c r="AE33" s="7"/>
    </row>
    <row r="34" spans="1:31" s="6" customFormat="1" x14ac:dyDescent="0.25">
      <c r="A34" s="255" t="str">
        <f>IF(('Leg-8'!F34=""),"",('Leg-8'!F34))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IF((H34=""),"",(H34-(VLOOKUP(F34,'Leg-9'!$A$12:$C$44,3,FALSE))))</f>
        <v/>
      </c>
      <c r="J34" s="394"/>
      <c r="K34" s="28" t="str">
        <f t="shared" si="5"/>
        <v/>
      </c>
      <c r="L34" s="381"/>
      <c r="M34" s="381"/>
      <c r="N34" s="28" t="str">
        <f t="shared" si="3"/>
        <v/>
      </c>
      <c r="O34" s="397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8"/>
        <v/>
      </c>
      <c r="S34" s="130" t="str">
        <f t="shared" si="9"/>
        <v/>
      </c>
      <c r="T34" s="220" t="str">
        <f t="shared" si="7"/>
        <v/>
      </c>
      <c r="U34" s="314" t="str">
        <f>IF(F34="",(""),((R34+(VLOOKUP(P34,'Leg-8'!$F$12:$U$44,16,FALSE)))))</f>
        <v/>
      </c>
      <c r="V34" s="8" t="str">
        <f>IF(F34="","",(O34+VLOOKUP('Leg-9'!F34,'Leg-8'!$F$12:$V$44,17,FALSE)))</f>
        <v/>
      </c>
      <c r="W34" s="217" t="str">
        <f>IF(P34="","",((O34+(VLOOKUP('Leg-9'!P34,'Leg-8'!$F$12:$V$44,17,FALSE)))/(U34*24)))</f>
        <v/>
      </c>
      <c r="X34" s="149" t="str">
        <f t="shared" si="6"/>
        <v/>
      </c>
      <c r="AC34" s="534"/>
      <c r="AE34" s="7"/>
    </row>
    <row r="35" spans="1:31" s="6" customFormat="1" x14ac:dyDescent="0.25">
      <c r="A35" s="255" t="str">
        <f>IF(('Leg-8'!F35=""),"",('Leg-8'!F35))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IF((H35=""),"",(H35-(VLOOKUP(F35,'Leg-9'!$A$12:$C$44,3,FALSE))))</f>
        <v/>
      </c>
      <c r="J35" s="394"/>
      <c r="K35" s="28" t="str">
        <f t="shared" si="5"/>
        <v/>
      </c>
      <c r="L35" s="381"/>
      <c r="M35" s="381"/>
      <c r="N35" s="28" t="str">
        <f t="shared" si="3"/>
        <v/>
      </c>
      <c r="O35" s="397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8"/>
        <v/>
      </c>
      <c r="S35" s="130" t="str">
        <f t="shared" si="9"/>
        <v/>
      </c>
      <c r="T35" s="220" t="str">
        <f t="shared" si="7"/>
        <v/>
      </c>
      <c r="U35" s="314" t="str">
        <f>IF(F35="",(""),((R35+(VLOOKUP(P35,'Leg-8'!$F$12:$U$44,16,FALSE)))))</f>
        <v/>
      </c>
      <c r="V35" s="8" t="str">
        <f>IF(F35="","",(O35+VLOOKUP('Leg-9'!F35,'Leg-8'!$F$12:$V$44,17,FALSE)))</f>
        <v/>
      </c>
      <c r="W35" s="217" t="str">
        <f>IF(P35="","",((O35+(VLOOKUP('Leg-9'!P35,'Leg-8'!$F$12:$V$44,17,FALSE)))/(U35*24)))</f>
        <v/>
      </c>
      <c r="X35" s="149" t="str">
        <f t="shared" si="6"/>
        <v/>
      </c>
      <c r="AC35" s="534"/>
      <c r="AE35" s="7"/>
    </row>
    <row r="36" spans="1:31" s="6" customFormat="1" x14ac:dyDescent="0.25">
      <c r="A36" s="255" t="str">
        <f>IF(('Leg-8'!F36=""),"",('Leg-8'!F36))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IF((H36=""),"",(H36-(VLOOKUP(F36,'Leg-9'!$A$12:$C$44,3,FALSE))))</f>
        <v/>
      </c>
      <c r="J36" s="394"/>
      <c r="K36" s="28" t="str">
        <f t="shared" si="5"/>
        <v/>
      </c>
      <c r="L36" s="381"/>
      <c r="M36" s="381"/>
      <c r="N36" s="28" t="str">
        <f t="shared" si="3"/>
        <v/>
      </c>
      <c r="O36" s="397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8"/>
        <v/>
      </c>
      <c r="S36" s="130" t="str">
        <f t="shared" si="9"/>
        <v/>
      </c>
      <c r="T36" s="220" t="str">
        <f t="shared" si="7"/>
        <v/>
      </c>
      <c r="U36" s="314" t="str">
        <f>IF(F36="",(""),((R36+(VLOOKUP(P36,'Leg-8'!$F$12:$U$44,16,FALSE)))))</f>
        <v/>
      </c>
      <c r="V36" s="8" t="str">
        <f>IF(F36="","",(O36+VLOOKUP('Leg-9'!F36,'Leg-8'!$F$12:$V$44,17,FALSE)))</f>
        <v/>
      </c>
      <c r="W36" s="217" t="str">
        <f>IF(P36="","",((O36+(VLOOKUP('Leg-9'!P36,'Leg-8'!$F$12:$V$44,17,FALSE)))/(U36*24)))</f>
        <v/>
      </c>
      <c r="X36" s="149" t="str">
        <f t="shared" si="6"/>
        <v/>
      </c>
      <c r="AC36" s="534"/>
      <c r="AE36" s="7"/>
    </row>
    <row r="37" spans="1:31" s="6" customFormat="1" x14ac:dyDescent="0.25">
      <c r="A37" s="255" t="str">
        <f>IF(('Leg-8'!F37=""),"",('Leg-8'!F37))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IF((H37=""),"",(H37-(VLOOKUP(F37,'Leg-9'!$A$12:$C$44,3,FALSE))))</f>
        <v/>
      </c>
      <c r="J37" s="394"/>
      <c r="K37" s="28" t="str">
        <f t="shared" si="5"/>
        <v/>
      </c>
      <c r="L37" s="381"/>
      <c r="M37" s="381"/>
      <c r="N37" s="28" t="str">
        <f t="shared" si="3"/>
        <v/>
      </c>
      <c r="O37" s="397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8"/>
        <v/>
      </c>
      <c r="S37" s="130" t="str">
        <f t="shared" si="9"/>
        <v/>
      </c>
      <c r="T37" s="220" t="str">
        <f t="shared" si="7"/>
        <v/>
      </c>
      <c r="U37" s="314" t="str">
        <f>IF(F37="",(""),((R37+(VLOOKUP(P37,'Leg-8'!$F$12:$U$44,16,FALSE)))))</f>
        <v/>
      </c>
      <c r="V37" s="8" t="str">
        <f>IF(F37="","",(O37+VLOOKUP('Leg-9'!F37,'Leg-8'!$F$12:$V$44,17,FALSE)))</f>
        <v/>
      </c>
      <c r="W37" s="217" t="str">
        <f>IF(P37="","",((O37+(VLOOKUP('Leg-9'!P37,'Leg-8'!$F$12:$V$44,17,FALSE)))/(U37*24)))</f>
        <v/>
      </c>
      <c r="X37" s="149" t="str">
        <f t="shared" si="6"/>
        <v/>
      </c>
      <c r="AC37" s="534"/>
      <c r="AE37" s="7"/>
    </row>
    <row r="38" spans="1:31" s="6" customFormat="1" x14ac:dyDescent="0.25">
      <c r="A38" s="255" t="str">
        <f>IF(('Leg-8'!F38=""),"",('Leg-8'!F38))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IF((H38=""),"",(H38-(VLOOKUP(F38,'Leg-9'!$A$12:$C$44,3,FALSE))))</f>
        <v/>
      </c>
      <c r="J38" s="394"/>
      <c r="K38" s="28" t="str">
        <f t="shared" si="5"/>
        <v/>
      </c>
      <c r="L38" s="381"/>
      <c r="M38" s="381"/>
      <c r="N38" s="28" t="str">
        <f t="shared" si="3"/>
        <v/>
      </c>
      <c r="O38" s="397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8"/>
        <v/>
      </c>
      <c r="S38" s="130" t="str">
        <f t="shared" si="9"/>
        <v/>
      </c>
      <c r="T38" s="220" t="str">
        <f t="shared" si="7"/>
        <v/>
      </c>
      <c r="U38" s="314" t="str">
        <f>IF(F38="",(""),((R38+(VLOOKUP(P38,'Leg-8'!$F$12:$U$44,16,FALSE)))))</f>
        <v/>
      </c>
      <c r="V38" s="8" t="str">
        <f>IF(F38="","",(O38+VLOOKUP('Leg-9'!F38,'Leg-8'!$F$12:$V$44,17,FALSE)))</f>
        <v/>
      </c>
      <c r="W38" s="217" t="str">
        <f>IF(P38="","",((O38+(VLOOKUP('Leg-9'!P38,'Leg-8'!$F$12:$V$44,17,FALSE)))/(U38*24)))</f>
        <v/>
      </c>
      <c r="X38" s="149" t="str">
        <f t="shared" si="6"/>
        <v/>
      </c>
      <c r="AC38" s="534"/>
      <c r="AE38" s="7"/>
    </row>
    <row r="39" spans="1:31" s="6" customFormat="1" x14ac:dyDescent="0.25">
      <c r="A39" s="255" t="str">
        <f>IF(('Leg-8'!F39=""),"",('Leg-8'!F39))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IF((H39=""),"",(H39-(VLOOKUP(F39,'Leg-9'!$A$12:$C$44,3,FALSE))))</f>
        <v/>
      </c>
      <c r="J39" s="394"/>
      <c r="K39" s="28" t="str">
        <f t="shared" si="5"/>
        <v/>
      </c>
      <c r="L39" s="381"/>
      <c r="M39" s="381"/>
      <c r="N39" s="28" t="str">
        <f t="shared" si="3"/>
        <v/>
      </c>
      <c r="O39" s="397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8"/>
        <v/>
      </c>
      <c r="S39" s="130" t="str">
        <f t="shared" si="9"/>
        <v/>
      </c>
      <c r="T39" s="220" t="str">
        <f t="shared" si="7"/>
        <v/>
      </c>
      <c r="U39" s="314" t="str">
        <f>IF(F39="",(""),((R39+(VLOOKUP(P39,'Leg-8'!$F$12:$U$44,16,FALSE)))))</f>
        <v/>
      </c>
      <c r="V39" s="8" t="str">
        <f>IF(F39="","",(O39+VLOOKUP('Leg-9'!F39,'Leg-8'!$F$12:$V$44,17,FALSE)))</f>
        <v/>
      </c>
      <c r="W39" s="217" t="str">
        <f>IF(P39="","",((O39+(VLOOKUP('Leg-9'!P39,'Leg-8'!$F$12:$V$44,17,FALSE)))/(U39*24)))</f>
        <v/>
      </c>
      <c r="X39" s="149" t="str">
        <f t="shared" si="6"/>
        <v/>
      </c>
      <c r="AC39" s="534"/>
      <c r="AE39" s="7"/>
    </row>
    <row r="40" spans="1:31" s="6" customFormat="1" x14ac:dyDescent="0.25">
      <c r="A40" s="255" t="str">
        <f>IF(('Leg-8'!F40=""),"",('Leg-8'!F40))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IF((H40=""),"",(H40-(VLOOKUP(F40,'Leg-9'!$A$12:$C$44,3,FALSE))))</f>
        <v/>
      </c>
      <c r="J40" s="394"/>
      <c r="K40" s="28" t="str">
        <f t="shared" si="5"/>
        <v/>
      </c>
      <c r="L40" s="381"/>
      <c r="M40" s="381"/>
      <c r="N40" s="28" t="str">
        <f t="shared" si="3"/>
        <v/>
      </c>
      <c r="O40" s="397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8"/>
        <v/>
      </c>
      <c r="S40" s="130" t="str">
        <f t="shared" si="9"/>
        <v/>
      </c>
      <c r="T40" s="220" t="str">
        <f t="shared" si="7"/>
        <v/>
      </c>
      <c r="U40" s="314" t="str">
        <f>IF(F40="",(""),((R40+(VLOOKUP(P40,'Leg-8'!$F$12:$U$44,16,FALSE)))))</f>
        <v/>
      </c>
      <c r="V40" s="8" t="str">
        <f>IF(F40="","",(O40+VLOOKUP('Leg-9'!F40,'Leg-8'!$F$12:$V$44,17,FALSE)))</f>
        <v/>
      </c>
      <c r="W40" s="217" t="str">
        <f>IF(P40="","",((O40+(VLOOKUP('Leg-9'!P40,'Leg-8'!$F$12:$V$44,17,FALSE)))/(U40*24)))</f>
        <v/>
      </c>
      <c r="X40" s="149" t="str">
        <f t="shared" si="6"/>
        <v/>
      </c>
      <c r="AC40" s="534"/>
      <c r="AE40" s="7"/>
    </row>
    <row r="41" spans="1:31" s="6" customFormat="1" x14ac:dyDescent="0.25">
      <c r="A41" s="255" t="str">
        <f>IF(('Leg-8'!F41=""),"",('Leg-8'!F41))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IF((H41=""),"",(H41-(VLOOKUP(F41,'Leg-9'!$A$12:$C$44,3,FALSE))))</f>
        <v/>
      </c>
      <c r="J41" s="394"/>
      <c r="K41" s="28" t="str">
        <f t="shared" si="5"/>
        <v/>
      </c>
      <c r="L41" s="381"/>
      <c r="M41" s="381"/>
      <c r="N41" s="28" t="str">
        <f t="shared" si="3"/>
        <v/>
      </c>
      <c r="O41" s="397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8"/>
        <v/>
      </c>
      <c r="S41" s="130" t="str">
        <f t="shared" si="9"/>
        <v/>
      </c>
      <c r="T41" s="220" t="str">
        <f t="shared" si="7"/>
        <v/>
      </c>
      <c r="U41" s="314" t="str">
        <f>IF(F41="",(""),((R41+(VLOOKUP(P41,'Leg-8'!$F$12:$U$44,16,FALSE)))))</f>
        <v/>
      </c>
      <c r="V41" s="8" t="str">
        <f>IF(F41="","",(O41+VLOOKUP('Leg-9'!F41,'Leg-8'!$F$12:$V$44,17,FALSE)))</f>
        <v/>
      </c>
      <c r="W41" s="217" t="str">
        <f>IF(P41="","",((O41+(VLOOKUP('Leg-9'!P41,'Leg-8'!$F$12:$V$44,17,FALSE)))/(U41*24)))</f>
        <v/>
      </c>
      <c r="X41" s="149" t="str">
        <f t="shared" si="6"/>
        <v/>
      </c>
      <c r="AC41" s="534"/>
      <c r="AE41" s="7"/>
    </row>
    <row r="42" spans="1:31" s="6" customFormat="1" x14ac:dyDescent="0.25">
      <c r="A42" s="255" t="str">
        <f>IF(('Leg-8'!F42=""),"",('Leg-8'!F42))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IF((H42=""),"",(H42-(VLOOKUP(F42,'Leg-9'!$A$12:$C$44,3,FALSE))))</f>
        <v/>
      </c>
      <c r="J42" s="394"/>
      <c r="K42" s="28" t="str">
        <f t="shared" si="5"/>
        <v/>
      </c>
      <c r="L42" s="381"/>
      <c r="M42" s="381"/>
      <c r="N42" s="28" t="str">
        <f t="shared" si="3"/>
        <v/>
      </c>
      <c r="O42" s="397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8"/>
        <v/>
      </c>
      <c r="S42" s="130" t="str">
        <f t="shared" si="9"/>
        <v/>
      </c>
      <c r="T42" s="220" t="str">
        <f t="shared" si="7"/>
        <v/>
      </c>
      <c r="U42" s="314" t="str">
        <f>IF(F42="",(""),((R42+(VLOOKUP(P42,'Leg-8'!$F$12:$U$44,16,FALSE)))))</f>
        <v/>
      </c>
      <c r="V42" s="8" t="str">
        <f>IF(F42="","",(O42+VLOOKUP('Leg-9'!F42,'Leg-8'!$F$12:$V$44,17,FALSE)))</f>
        <v/>
      </c>
      <c r="W42" s="217" t="str">
        <f>IF(P42="","",((O42+(VLOOKUP('Leg-9'!P42,'Leg-8'!$F$12:$V$44,17,FALSE)))/(U42*24)))</f>
        <v/>
      </c>
      <c r="X42" s="149" t="str">
        <f t="shared" si="6"/>
        <v/>
      </c>
      <c r="AC42" s="534"/>
      <c r="AE42" s="7"/>
    </row>
    <row r="43" spans="1:31" s="6" customFormat="1" x14ac:dyDescent="0.25">
      <c r="A43" s="255" t="str">
        <f>IF(('Leg-8'!F43=""),"",('Leg-8'!F43))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IF((H43=""),"",(H43-(VLOOKUP(F43,'Leg-9'!$A$12:$C$44,3,FALSE))))</f>
        <v/>
      </c>
      <c r="J43" s="394"/>
      <c r="K43" s="28" t="str">
        <f t="shared" si="5"/>
        <v/>
      </c>
      <c r="L43" s="381"/>
      <c r="M43" s="381"/>
      <c r="N43" s="28" t="str">
        <f t="shared" si="3"/>
        <v/>
      </c>
      <c r="O43" s="397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8"/>
        <v/>
      </c>
      <c r="S43" s="130" t="str">
        <f t="shared" si="9"/>
        <v/>
      </c>
      <c r="T43" s="220" t="str">
        <f t="shared" si="7"/>
        <v/>
      </c>
      <c r="U43" s="314" t="str">
        <f>IF(F43="",(""),((R43+(VLOOKUP(P43,'Leg-8'!$F$12:$U$44,16,FALSE)))))</f>
        <v/>
      </c>
      <c r="V43" s="8" t="str">
        <f>IF(F43="","",(O43+VLOOKUP('Leg-9'!F43,'Leg-8'!$F$12:$V$44,17,FALSE)))</f>
        <v/>
      </c>
      <c r="W43" s="217" t="str">
        <f>IF(P43="","",((O43+(VLOOKUP('Leg-9'!P43,'Leg-8'!$F$12:$V$44,17,FALSE)))/(U43*24)))</f>
        <v/>
      </c>
      <c r="X43" s="149" t="str">
        <f t="shared" si="6"/>
        <v/>
      </c>
      <c r="AC43" s="534"/>
      <c r="AE43" s="7"/>
    </row>
    <row r="44" spans="1:31" s="6" customFormat="1" ht="15.75" thickBot="1" x14ac:dyDescent="0.3">
      <c r="A44" s="299" t="str">
        <f>IF(('Leg-8'!F44=""),"",('Leg-8'!F44))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IF((H44=""),"",(H44-(VLOOKUP(F44,'Leg-9'!$A$12:$C$44,3,FALSE))))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98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8"/>
        <v/>
      </c>
      <c r="S44" s="135" t="str">
        <f t="shared" si="9"/>
        <v/>
      </c>
      <c r="T44" s="306" t="str">
        <f t="shared" si="7"/>
        <v/>
      </c>
      <c r="U44" s="317" t="str">
        <f>IF(F44="",(""),((R44+(VLOOKUP(P44,'Leg-8'!$F$12:$U$44,16,FALSE)))))</f>
        <v/>
      </c>
      <c r="V44" s="9" t="str">
        <f>IF(F44="","",(O44+VLOOKUP('Leg-9'!F44,'Leg-8'!$F$12:$V$44,17,FALSE)))</f>
        <v/>
      </c>
      <c r="W44" s="235" t="str">
        <f>IF(P44="","",((O44+(VLOOKUP('Leg-9'!P44,'Leg-8'!$F$12:$V$44,17,FALSE)))/(U44*24)))</f>
        <v/>
      </c>
      <c r="X44" s="154" t="str">
        <f t="shared" si="6"/>
        <v/>
      </c>
      <c r="AC44" s="534"/>
      <c r="AE44" s="7"/>
    </row>
  </sheetData>
  <sheetProtection algorithmName="SHA-512" hashValue="KgygI67KnJRmahdtYxCJALZ8J0/NL3QsQUBAax265Q6FdNIvhSOw6yMe4pREh6glmcgpWNzCa8sA8m0SdIk72g==" saltValue="mMObo6X6MEn775YC5JuRxw==" spinCount="100000" sheet="1" objects="1" scenarios="1"/>
  <sortState xmlns:xlrd2="http://schemas.microsoft.com/office/spreadsheetml/2017/richdata2" ref="Z24:AE27">
    <sortCondition descending="1" ref="AD24:AD27"/>
    <sortCondition ref="AC24:AC27"/>
  </sortState>
  <mergeCells count="16">
    <mergeCell ref="AE3:AG3"/>
    <mergeCell ref="R3:T3"/>
    <mergeCell ref="U3:X3"/>
    <mergeCell ref="H5:I5"/>
    <mergeCell ref="J5:K5"/>
    <mergeCell ref="L5:N5"/>
    <mergeCell ref="U5:X5"/>
    <mergeCell ref="H4:I4"/>
    <mergeCell ref="J4:K4"/>
    <mergeCell ref="L4:M4"/>
    <mergeCell ref="A1:E1"/>
    <mergeCell ref="L2:N2"/>
    <mergeCell ref="G3:J3"/>
    <mergeCell ref="H6:I6"/>
    <mergeCell ref="J6:K6"/>
    <mergeCell ref="L6:N6"/>
  </mergeCells>
  <phoneticPr fontId="31" type="noConversion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2486-EAF2-4ADD-B490-9193E0645B8D}">
  <dimension ref="A1:X44"/>
  <sheetViews>
    <sheetView workbookViewId="0">
      <selection sqref="A1:E1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210</v>
      </c>
      <c r="B1" s="497"/>
      <c r="C1" s="497"/>
      <c r="D1" s="497"/>
      <c r="E1" s="498"/>
      <c r="F1" s="256" t="s">
        <v>217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227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211</v>
      </c>
      <c r="B3" s="249"/>
      <c r="C3" s="250"/>
      <c r="D3" s="251"/>
      <c r="E3" s="52" t="s">
        <v>38</v>
      </c>
      <c r="F3" s="66"/>
      <c r="G3" s="494" t="s">
        <v>218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226</v>
      </c>
      <c r="S3" s="524"/>
      <c r="T3" s="525"/>
      <c r="U3" s="524" t="s">
        <v>225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/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/>
      <c r="D5" s="371"/>
      <c r="E5" s="48" t="s">
        <v>212</v>
      </c>
      <c r="F5" s="66"/>
      <c r="G5" s="270" t="s">
        <v>101</v>
      </c>
      <c r="H5" s="486"/>
      <c r="I5" s="487"/>
      <c r="J5" s="486"/>
      <c r="K5" s="487"/>
      <c r="L5" s="527" t="s">
        <v>221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219</v>
      </c>
      <c r="Q6" s="203" t="s">
        <v>219</v>
      </c>
      <c r="R6" s="204" t="s">
        <v>219</v>
      </c>
      <c r="S6" s="119" t="s">
        <v>219</v>
      </c>
      <c r="T6" s="205" t="s">
        <v>219</v>
      </c>
      <c r="U6" s="206" t="s">
        <v>222</v>
      </c>
      <c r="V6" s="207" t="s">
        <v>222</v>
      </c>
      <c r="W6" s="287" t="s">
        <v>222</v>
      </c>
      <c r="X6" s="284" t="s">
        <v>222</v>
      </c>
    </row>
    <row r="7" spans="1:24" x14ac:dyDescent="0.25">
      <c r="A7" s="52" t="s">
        <v>39</v>
      </c>
      <c r="B7" s="52"/>
      <c r="C7" s="53" t="s">
        <v>219</v>
      </c>
      <c r="D7" s="54"/>
      <c r="E7" s="53"/>
      <c r="F7" s="82" t="s">
        <v>47</v>
      </c>
      <c r="G7" s="83" t="s">
        <v>47</v>
      </c>
      <c r="H7" s="84" t="s">
        <v>219</v>
      </c>
      <c r="I7" s="83" t="s">
        <v>219</v>
      </c>
      <c r="J7" s="83" t="s">
        <v>219</v>
      </c>
      <c r="K7" s="84" t="s">
        <v>219</v>
      </c>
      <c r="L7" s="83" t="s">
        <v>219</v>
      </c>
      <c r="M7" s="83" t="s">
        <v>219</v>
      </c>
      <c r="N7" s="84" t="s">
        <v>220</v>
      </c>
      <c r="O7" s="262" t="s">
        <v>219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219</v>
      </c>
      <c r="U9" s="291" t="s">
        <v>10</v>
      </c>
      <c r="V9" s="226" t="s">
        <v>67</v>
      </c>
      <c r="W9" s="290" t="s">
        <v>223</v>
      </c>
      <c r="X9" s="322" t="s">
        <v>224</v>
      </c>
    </row>
    <row r="10" spans="1:24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x14ac:dyDescent="0.25">
      <c r="A12" s="255">
        <f>IF(('Leg-9'!F12=""),"",('Leg-9'!F12))</f>
        <v>19</v>
      </c>
      <c r="B12" s="60" t="str">
        <f>IF((A12=""),"",VLOOKUP(A12,'Car-Name'!$A$12:$B$44,2))</f>
        <v>Tony Cerovski</v>
      </c>
      <c r="C12" s="369"/>
      <c r="D12" s="60" t="str">
        <f>IF((A12=""),"",VLOOKUP(A12,'Car-Name'!$A$12:$C$44,3))</f>
        <v>406-461-1389</v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IF((H12=""),"",(H12-(VLOOKUP(F12,'Leg-10'!$A$12:$C$44,3,FALSE))))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96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IF(F12="",(""),((R12+(VLOOKUP(P12,'Leg-9'!$F$12:$U$44,16,FALSE)))))</f>
        <v/>
      </c>
      <c r="V12" s="16" t="str">
        <f>IF(F12="","",(O12+VLOOKUP('Leg-10'!F12,'Leg-9'!$F$12:$V$44,17,FALSE)))</f>
        <v/>
      </c>
      <c r="W12" s="217" t="str">
        <f>IF(P12="","",((O12+(VLOOKUP('Leg-10'!P12,'Leg-9'!$F$12:$V$44,17,FALSE)))/(U12*24)))</f>
        <v/>
      </c>
      <c r="X12" s="144" t="str">
        <f>IF(W12="","",(RANK(U12,$U$12:$U$44,1)))</f>
        <v/>
      </c>
    </row>
    <row r="13" spans="1:24" x14ac:dyDescent="0.25">
      <c r="A13" s="255">
        <f>IF(('Leg-9'!F13=""),"",('Leg-9'!F13))</f>
        <v>9</v>
      </c>
      <c r="B13" s="254" t="str">
        <f>IF((A13=""),"",VLOOKUP(A13,'Car-Name'!$A$12:$B$44,2))</f>
        <v>Mike Stormo</v>
      </c>
      <c r="C13" s="372"/>
      <c r="D13" s="254" t="str">
        <f>IF((A13=""),"",VLOOKUP(A13,'Car-Name'!$A$12:$C$44,3))</f>
        <v>509-721-0752</v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IF((H13=""),"",(H13-(VLOOKUP(F13,'Leg-10'!$A$12:$C$44,3,FALSE))))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97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IF(F13="",(""),((R13+(VLOOKUP(P13,'Leg-9'!$F$12:$U$44,16,FALSE)))))</f>
        <v/>
      </c>
      <c r="V13" s="16" t="str">
        <f>IF(F13="","",(O13+VLOOKUP('Leg-10'!F13,'Leg-9'!$F$12:$V$44,17,FALSE)))</f>
        <v/>
      </c>
      <c r="W13" s="217" t="str">
        <f>IF(P13="","",((O13+(VLOOKUP('Leg-10'!P13,'Leg-9'!$F$12:$V$44,17,FALSE)))/(U13*24)))</f>
        <v/>
      </c>
      <c r="X13" s="149" t="str">
        <f>IF(W13="","",(RANK(U13,$U$12:$U$44,1)))</f>
        <v/>
      </c>
    </row>
    <row r="14" spans="1:24" x14ac:dyDescent="0.25">
      <c r="A14" s="255">
        <f>IF(('Leg-9'!F14=""),"",('Leg-9'!F14))</f>
        <v>17</v>
      </c>
      <c r="B14" s="254" t="str">
        <f>IF((A14=""),"",VLOOKUP(A14,'Car-Name'!$A$12:$B$44,2))</f>
        <v>Dan Brown</v>
      </c>
      <c r="C14" s="372"/>
      <c r="D14" s="254" t="str">
        <f>IF((A14=""),"",VLOOKUP(A14,'Car-Name'!$A$12:$C$44,3))</f>
        <v>319-240-4470</v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IF((H14=""),"",(H14-(VLOOKUP(F14,'Leg-10'!$A$12:$C$44,3,FALSE))))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97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IF(F14="",(""),((R14+(VLOOKUP(P14,'Leg-9'!$F$12:$U$44,16,FALSE)))))</f>
        <v/>
      </c>
      <c r="V14" s="16" t="str">
        <f>IF(F14="","",(O14+VLOOKUP('Leg-10'!F14,'Leg-9'!$F$12:$V$44,17,FALSE)))</f>
        <v/>
      </c>
      <c r="W14" s="217" t="str">
        <f>IF(P14="","",((O14+(VLOOKUP('Leg-10'!P14,'Leg-9'!$F$12:$V$44,17,FALSE)))/(U14*24)))</f>
        <v/>
      </c>
      <c r="X14" s="149" t="str">
        <f t="shared" ref="X14:X44" si="6">IF(W14="","",(RANK(U14,$U$12:$U$44,1)))</f>
        <v/>
      </c>
    </row>
    <row r="15" spans="1:24" x14ac:dyDescent="0.25">
      <c r="A15" s="255">
        <f>IF(('Leg-9'!F15=""),"",('Leg-9'!F15))</f>
        <v>4</v>
      </c>
      <c r="B15" s="254" t="str">
        <f>IF((A15=""),"",VLOOKUP(A15,'Car-Name'!$A$12:$B$44,2))</f>
        <v>Rick Bonebright</v>
      </c>
      <c r="C15" s="372"/>
      <c r="D15" s="254" t="str">
        <f>IF((A15=""),"",VLOOKUP(A15,'Car-Name'!$A$12:$C$44,3))</f>
        <v>406-240-9662</v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IF((H15=""),"",(H15-(VLOOKUP(F15,'Leg-10'!$A$12:$C$44,3,FALSE))))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97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IF(F15="",(""),((R15+(VLOOKUP(P15,'Leg-9'!$F$12:$U$44,16,FALSE)))))</f>
        <v/>
      </c>
      <c r="V15" s="16" t="str">
        <f>IF(F15="","",(O15+VLOOKUP('Leg-10'!F15,'Leg-9'!$F$12:$V$44,17,FALSE)))</f>
        <v/>
      </c>
      <c r="W15" s="217" t="str">
        <f>IF(P15="","",((O15+(VLOOKUP('Leg-10'!P15,'Leg-9'!$F$12:$V$44,17,FALSE)))/(U15*24)))</f>
        <v/>
      </c>
      <c r="X15" s="149" t="str">
        <f t="shared" si="6"/>
        <v/>
      </c>
    </row>
    <row r="16" spans="1:24" x14ac:dyDescent="0.25">
      <c r="A16" s="255">
        <f>IF(('Leg-9'!F16=""),"",('Leg-9'!F16))</f>
        <v>6</v>
      </c>
      <c r="B16" s="254" t="str">
        <f>IF((A16=""),"",VLOOKUP(A16,'Car-Name'!$A$12:$B$44,2))</f>
        <v>Mike Cuffe</v>
      </c>
      <c r="C16" s="372"/>
      <c r="D16" s="254" t="str">
        <f>IF((A16=""),"",VLOOKUP(A16,'Car-Name'!$A$12:$C$44,3))</f>
        <v>406-293-1247</v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IF((H16=""),"",(H16-(VLOOKUP(F16,'Leg-10'!$A$12:$C$44,3,FALSE))))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97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IF(F16="",(""),((R16+(VLOOKUP(P16,'Leg-9'!$F$12:$U$44,16,FALSE)))))</f>
        <v/>
      </c>
      <c r="V16" s="16" t="str">
        <f>IF(F16="","",(O16+VLOOKUP('Leg-10'!F16,'Leg-9'!$F$12:$V$44,17,FALSE)))</f>
        <v/>
      </c>
      <c r="W16" s="217" t="str">
        <f>IF(P16="","",((O16+(VLOOKUP('Leg-10'!P16,'Leg-9'!$F$12:$V$44,17,FALSE)))/(U16*24)))</f>
        <v/>
      </c>
      <c r="X16" s="149" t="str">
        <f t="shared" si="6"/>
        <v/>
      </c>
    </row>
    <row r="17" spans="1:24" x14ac:dyDescent="0.25">
      <c r="A17" s="255">
        <f>IF(('Leg-9'!F17=""),"",('Leg-9'!F17))</f>
        <v>18</v>
      </c>
      <c r="B17" s="254" t="str">
        <f>IF((A17=""),"",VLOOKUP(A17,'Car-Name'!$A$12:$B$44,2))</f>
        <v>Matt Hansen</v>
      </c>
      <c r="C17" s="372"/>
      <c r="D17" s="254" t="str">
        <f>IF((A17=""),"",VLOOKUP(A17,'Car-Name'!$A$12:$C$44,3))</f>
        <v>509-998-9927</v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IF((H17=""),"",(H17-(VLOOKUP(F17,'Leg-10'!$A$12:$C$44,3,FALSE))))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97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IF(F17="",(""),((R17+(VLOOKUP(P17,'Leg-9'!$F$12:$U$44,16,FALSE)))))</f>
        <v/>
      </c>
      <c r="V17" s="16" t="str">
        <f>IF(F17="","",(O17+VLOOKUP('Leg-10'!F17,'Leg-9'!$F$12:$V$44,17,FALSE)))</f>
        <v/>
      </c>
      <c r="W17" s="217" t="str">
        <f>IF(P17="","",((O17+(VLOOKUP('Leg-10'!P17,'Leg-9'!$F$12:$V$44,17,FALSE)))/(U17*24)))</f>
        <v/>
      </c>
      <c r="X17" s="149" t="str">
        <f t="shared" si="6"/>
        <v/>
      </c>
    </row>
    <row r="18" spans="1:24" x14ac:dyDescent="0.25">
      <c r="A18" s="255">
        <f>IF(('Leg-9'!F18=""),"",('Leg-9'!F18))</f>
        <v>20</v>
      </c>
      <c r="B18" s="254" t="str">
        <f>IF((A18=""),"",VLOOKUP(A18,'Car-Name'!$A$12:$B$44,2))</f>
        <v>Brandon Langel</v>
      </c>
      <c r="C18" s="372"/>
      <c r="D18" s="254" t="str">
        <f>IF((A18=""),"",VLOOKUP(A18,'Car-Name'!$A$12:$C$44,3))</f>
        <v>406-390-6676</v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IF((H18=""),"",(H18-(VLOOKUP(F18,'Leg-10'!$A$12:$C$44,3,FALSE))))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97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IF(F18="",(""),((R18+(VLOOKUP(P18,'Leg-9'!$F$12:$U$44,16,FALSE)))))</f>
        <v/>
      </c>
      <c r="V18" s="16" t="str">
        <f>IF(F18="","",(O18+VLOOKUP('Leg-10'!F18,'Leg-9'!$F$12:$V$44,17,FALSE)))</f>
        <v/>
      </c>
      <c r="W18" s="217" t="str">
        <f>IF(P18="","",((O18+(VLOOKUP('Leg-10'!P18,'Leg-9'!$F$12:$V$44,17,FALSE)))/(U18*24)))</f>
        <v/>
      </c>
      <c r="X18" s="149" t="str">
        <f t="shared" si="6"/>
        <v/>
      </c>
    </row>
    <row r="19" spans="1:24" x14ac:dyDescent="0.25">
      <c r="A19" s="255">
        <f>IF(('Leg-9'!F19=""),"",('Leg-9'!F19))</f>
        <v>16</v>
      </c>
      <c r="B19" s="254" t="str">
        <f>IF((A19=""),"",VLOOKUP(A19,'Car-Name'!$A$12:$B$44,2))</f>
        <v>Erica Cerovski</v>
      </c>
      <c r="C19" s="372"/>
      <c r="D19" s="254" t="str">
        <f>IF((A19=""),"",VLOOKUP(A19,'Car-Name'!$A$12:$C$44,3))</f>
        <v>406-461-1390</v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IF((H19=""),"",(H19-(VLOOKUP(F19,'Leg-10'!$A$12:$C$44,3,FALSE))))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97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IF(F19="",(""),((R19+(VLOOKUP(P19,'Leg-9'!$F$12:$U$44,16,FALSE)))))</f>
        <v/>
      </c>
      <c r="V19" s="16" t="str">
        <f>IF(F19="","",(O19+VLOOKUP('Leg-10'!F19,'Leg-9'!$F$12:$V$44,17,FALSE)))</f>
        <v/>
      </c>
      <c r="W19" s="217" t="str">
        <f>IF(P19="","",((O19+(VLOOKUP('Leg-10'!P19,'Leg-9'!$F$12:$V$44,17,FALSE)))/(U19*24)))</f>
        <v/>
      </c>
      <c r="X19" s="149" t="str">
        <f t="shared" si="6"/>
        <v/>
      </c>
    </row>
    <row r="20" spans="1:24" x14ac:dyDescent="0.25">
      <c r="A20" s="255">
        <f>IF(('Leg-9'!F20=""),"",('Leg-9'!F20))</f>
        <v>13</v>
      </c>
      <c r="B20" s="254" t="str">
        <f>IF((A20=""),"",VLOOKUP(A20,'Car-Name'!$A$12:$B$44,2))</f>
        <v>Janet Cerovski</v>
      </c>
      <c r="C20" s="372"/>
      <c r="D20" s="254" t="str">
        <f>IF((A20=""),"",VLOOKUP(A20,'Car-Name'!$A$12:$C$44,3))</f>
        <v>406-458-9450</v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IF((H20=""),"",(H20-(VLOOKUP(F20,'Leg-10'!$A$12:$C$44,3,FALSE))))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97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IF(F20="",(""),((R20+(VLOOKUP(P20,'Leg-9'!$F$12:$U$44,16,FALSE)))))</f>
        <v/>
      </c>
      <c r="V20" s="16" t="str">
        <f>IF(F20="","",(O20+VLOOKUP('Leg-10'!F20,'Leg-9'!$F$12:$V$44,17,FALSE)))</f>
        <v/>
      </c>
      <c r="W20" s="217" t="str">
        <f>IF(P20="","",((O20+(VLOOKUP('Leg-10'!P20,'Leg-9'!$F$12:$V$44,17,FALSE)))/(U20*24)))</f>
        <v/>
      </c>
      <c r="X20" s="149" t="str">
        <f t="shared" si="6"/>
        <v/>
      </c>
    </row>
    <row r="21" spans="1:24" x14ac:dyDescent="0.25">
      <c r="A21" s="255">
        <f>IF(('Leg-9'!F21=""),"",('Leg-9'!F21))</f>
        <v>12</v>
      </c>
      <c r="B21" s="254" t="str">
        <f>IF((A21=""),"",VLOOKUP(A21,'Car-Name'!$A$12:$B$44,2))</f>
        <v>Rick Carnegie</v>
      </c>
      <c r="C21" s="372"/>
      <c r="D21" s="254" t="str">
        <f>IF((A21=""),"",VLOOKUP(A21,'Car-Name'!$A$12:$C$44,3))</f>
        <v>509-891-9224</v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IF((H21=""),"",(H21-(VLOOKUP(F21,'Leg-10'!$A$12:$C$44,3,FALSE))))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97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IF(F21="",(""),((R21+(VLOOKUP(P21,'Leg-9'!$F$12:$U$44,16,FALSE)))))</f>
        <v/>
      </c>
      <c r="V21" s="16" t="str">
        <f>IF(F21="","",(O21+VLOOKUP('Leg-10'!F21,'Leg-9'!$F$12:$V$44,17,FALSE)))</f>
        <v/>
      </c>
      <c r="W21" s="217" t="str">
        <f>IF(P21="","",((O21+(VLOOKUP('Leg-10'!P21,'Leg-9'!$F$12:$V$44,17,FALSE)))/(U21*24)))</f>
        <v/>
      </c>
      <c r="X21" s="149" t="str">
        <f t="shared" si="6"/>
        <v/>
      </c>
    </row>
    <row r="22" spans="1:24" x14ac:dyDescent="0.25">
      <c r="A22" s="255">
        <f>IF(('Leg-9'!F22=""),"",('Leg-9'!F22))</f>
        <v>10</v>
      </c>
      <c r="B22" s="254" t="str">
        <f>IF((A22=""),"",VLOOKUP(A22,'Car-Name'!$A$12:$B$44,2))</f>
        <v>Kirk Peterson</v>
      </c>
      <c r="C22" s="372"/>
      <c r="D22" s="254" t="str">
        <f>IF((A22=""),"",VLOOKUP(A22,'Car-Name'!$A$12:$C$44,3))</f>
        <v>505-670-8978</v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IF((H22=""),"",(H22-(VLOOKUP(F22,'Leg-10'!$A$12:$C$44,3,FALSE))))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97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IF(F22="",(""),((R22+(VLOOKUP(P22,'Leg-9'!$F$12:$U$44,16,FALSE)))))</f>
        <v/>
      </c>
      <c r="V22" s="16" t="str">
        <f>IF(F22="","",(O22+VLOOKUP('Leg-10'!F22,'Leg-9'!$F$12:$V$44,17,FALSE)))</f>
        <v/>
      </c>
      <c r="W22" s="217" t="str">
        <f>IF(P22="","",((O22+(VLOOKUP('Leg-10'!P22,'Leg-9'!$F$12:$V$44,17,FALSE)))/(U22*24)))</f>
        <v/>
      </c>
      <c r="X22" s="149" t="str">
        <f t="shared" si="6"/>
        <v/>
      </c>
    </row>
    <row r="23" spans="1:24" x14ac:dyDescent="0.25">
      <c r="A23" s="255">
        <f>IF(('Leg-9'!F23=""),"",('Leg-9'!F23))</f>
        <v>2</v>
      </c>
      <c r="B23" s="254" t="str">
        <f>IF((A23=""),"",VLOOKUP(A23,'Car-Name'!$A$12:$B$44,2))</f>
        <v>Daniel Lukowski</v>
      </c>
      <c r="C23" s="372"/>
      <c r="D23" s="254" t="str">
        <f>IF((A23=""),"",VLOOKUP(A23,'Car-Name'!$A$12:$C$44,3))</f>
        <v>913-634-8811</v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IF((H23=""),"",(H23-(VLOOKUP(F23,'Leg-10'!$A$12:$C$44,3,FALSE))))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97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IF(F23="",(""),((R23+(VLOOKUP(P23,'Leg-9'!$F$12:$U$44,16,FALSE)))))</f>
        <v/>
      </c>
      <c r="V23" s="16" t="str">
        <f>IF(F23="","",(O23+VLOOKUP('Leg-10'!F23,'Leg-9'!$F$12:$V$44,17,FALSE)))</f>
        <v/>
      </c>
      <c r="W23" s="217" t="str">
        <f>IF(P23="","",((O23+(VLOOKUP('Leg-10'!P23,'Leg-9'!$F$12:$V$44,17,FALSE)))/(U23*24)))</f>
        <v/>
      </c>
      <c r="X23" s="149" t="str">
        <f t="shared" si="6"/>
        <v/>
      </c>
    </row>
    <row r="24" spans="1:24" x14ac:dyDescent="0.25">
      <c r="A24" s="255">
        <f>IF(('Leg-9'!F24=""),"",('Leg-9'!F24))</f>
        <v>5</v>
      </c>
      <c r="B24" s="254" t="str">
        <f>IF((A24=""),"",VLOOKUP(A24,'Car-Name'!$A$12:$B$44,2))</f>
        <v>Mike Wendland</v>
      </c>
      <c r="C24" s="372"/>
      <c r="D24" s="254" t="str">
        <f>IF((A24=""),"",VLOOKUP(A24,'Car-Name'!$A$12:$C$44,3))</f>
        <v>406-355-4508</v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IF((H24=""),"",(H24-(VLOOKUP(F24,'Leg-10'!$A$12:$C$44,3,FALSE))))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97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IF(F24="",(""),((R24+(VLOOKUP(P24,'Leg-9'!$F$12:$U$44,16,FALSE)))))</f>
        <v/>
      </c>
      <c r="V24" s="16" t="str">
        <f>IF(F24="","",(O24+VLOOKUP('Leg-10'!F24,'Leg-9'!$F$12:$V$44,17,FALSE)))</f>
        <v/>
      </c>
      <c r="W24" s="217" t="str">
        <f>IF(P24="","",((O24+(VLOOKUP('Leg-10'!P24,'Leg-9'!$F$12:$V$44,17,FALSE)))/(U24*24)))</f>
        <v/>
      </c>
      <c r="X24" s="149" t="str">
        <f t="shared" si="6"/>
        <v/>
      </c>
    </row>
    <row r="25" spans="1:24" x14ac:dyDescent="0.25">
      <c r="A25" s="255">
        <f>IF(('Leg-9'!F25=""),"",('Leg-9'!F25))</f>
        <v>1</v>
      </c>
      <c r="B25" s="254" t="str">
        <f>IF((A25=""),"",VLOOKUP(A25,'Car-Name'!$A$12:$B$44,2))</f>
        <v>Bill Comer</v>
      </c>
      <c r="C25" s="372"/>
      <c r="D25" s="254" t="str">
        <f>IF((A25=""),"",VLOOKUP(A25,'Car-Name'!$A$12:$C$44,3))</f>
        <v>630-300-8567</v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IF((H25=""),"",(H25-(VLOOKUP(F25,'Leg-10'!$A$12:$C$44,3,FALSE))))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97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IF(F25="",(""),((R25+(VLOOKUP(P25,'Leg-9'!$F$12:$U$44,16,FALSE)))))</f>
        <v/>
      </c>
      <c r="V25" s="16" t="str">
        <f>IF(F25="","",(O25+VLOOKUP('Leg-10'!F25,'Leg-9'!$F$12:$V$44,17,FALSE)))</f>
        <v/>
      </c>
      <c r="W25" s="217" t="str">
        <f>IF(P25="","",((O25+(VLOOKUP('Leg-10'!P25,'Leg-9'!$F$12:$V$44,17,FALSE)))/(U25*24)))</f>
        <v/>
      </c>
      <c r="X25" s="149" t="str">
        <f t="shared" si="6"/>
        <v/>
      </c>
    </row>
    <row r="26" spans="1:24" x14ac:dyDescent="0.25">
      <c r="A26" s="255">
        <f>IF(('Leg-9'!F26=""),"",('Leg-9'!F26))</f>
        <v>15</v>
      </c>
      <c r="B26" s="254" t="str">
        <f>IF((A26=""),"",VLOOKUP(A26,'Car-Name'!$A$12:$B$44,2))</f>
        <v>Wayne Campbell</v>
      </c>
      <c r="C26" s="372"/>
      <c r="D26" s="254" t="str">
        <f>IF((A26=""),"",VLOOKUP(A26,'Car-Name'!$A$12:$C$44,3))</f>
        <v>406-899-2630</v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IF((H26=""),"",(H26-(VLOOKUP(F26,'Leg-10'!$A$12:$C$44,3,FALSE))))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97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IF(F26="",(""),((R26+(VLOOKUP(P26,'Leg-9'!$F$12:$U$44,16,FALSE)))))</f>
        <v/>
      </c>
      <c r="V26" s="16" t="str">
        <f>IF(F26="","",(O26+VLOOKUP('Leg-10'!F26,'Leg-9'!$F$12:$V$44,17,FALSE)))</f>
        <v/>
      </c>
      <c r="W26" s="217" t="str">
        <f>IF(P26="","",((O26+(VLOOKUP('Leg-10'!P26,'Leg-9'!$F$12:$V$44,17,FALSE)))/(U26*24)))</f>
        <v/>
      </c>
      <c r="X26" s="149" t="str">
        <f t="shared" si="6"/>
        <v/>
      </c>
    </row>
    <row r="27" spans="1:24" x14ac:dyDescent="0.25">
      <c r="A27" s="255">
        <f>IF(('Leg-9'!F27=""),"",('Leg-9'!F27))</f>
        <v>14</v>
      </c>
      <c r="B27" s="254" t="str">
        <f>IF((A27=""),"",VLOOKUP(A27,'Car-Name'!$A$12:$B$44,2))</f>
        <v>Gary Yeager</v>
      </c>
      <c r="C27" s="372"/>
      <c r="D27" s="254" t="str">
        <f>IF((A27=""),"",VLOOKUP(A27,'Car-Name'!$A$12:$C$44,3))</f>
        <v>509-994-6552</v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IF((H27=""),"",(H27-(VLOOKUP(F27,'Leg-10'!$A$12:$C$44,3,FALSE))))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97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IF(F27="",(""),((R27+(VLOOKUP(P27,'Leg-9'!$F$12:$U$44,16,FALSE)))))</f>
        <v/>
      </c>
      <c r="V27" s="16" t="str">
        <f>IF(F27="","",(O27+VLOOKUP('Leg-10'!F27,'Leg-9'!$F$12:$V$44,17,FALSE)))</f>
        <v/>
      </c>
      <c r="W27" s="217" t="str">
        <f>IF(P27="","",((O27+(VLOOKUP('Leg-10'!P27,'Leg-9'!$F$12:$V$44,17,FALSE)))/(U27*24)))</f>
        <v/>
      </c>
      <c r="X27" s="149" t="str">
        <f t="shared" si="6"/>
        <v/>
      </c>
    </row>
    <row r="28" spans="1:24" x14ac:dyDescent="0.25">
      <c r="A28" s="255">
        <f>IF(('Leg-9'!F28=""),"",('Leg-9'!F28))</f>
        <v>11</v>
      </c>
      <c r="B28" s="254" t="str">
        <f>IF((A28=""),"",VLOOKUP(A28,'Car-Name'!$A$12:$B$44,2))</f>
        <v>Sony Bishop</v>
      </c>
      <c r="C28" s="372"/>
      <c r="D28" s="254" t="str">
        <f>IF((A28=""),"",VLOOKUP(A28,'Car-Name'!$A$12:$C$44,3))</f>
        <v>714-305-6461</v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IF((H28=""),"",(H28-(VLOOKUP(F28,'Leg-10'!$A$12:$C$44,3,FALSE))))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97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IF(F28="",(""),((R28+(VLOOKUP(P28,'Leg-9'!$F$12:$U$44,16,FALSE)))))</f>
        <v/>
      </c>
      <c r="V28" s="16" t="str">
        <f>IF(F28="","",(O28+VLOOKUP('Leg-10'!F28,'Leg-9'!$F$12:$V$44,17,FALSE)))</f>
        <v/>
      </c>
      <c r="W28" s="217" t="str">
        <f>IF(P28="","",((O28+(VLOOKUP('Leg-10'!P28,'Leg-9'!$F$12:$V$44,17,FALSE)))/(U28*24)))</f>
        <v/>
      </c>
      <c r="X28" s="149" t="str">
        <f t="shared" si="6"/>
        <v/>
      </c>
    </row>
    <row r="29" spans="1:24" x14ac:dyDescent="0.25">
      <c r="A29" s="255">
        <f>IF(('Leg-9'!F29=""),"",('Leg-9'!F29))</f>
        <v>7</v>
      </c>
      <c r="B29" s="254" t="str">
        <f>IF((A29=""),"",VLOOKUP(A29,'Car-Name'!$A$12:$B$44,2))</f>
        <v>Tom Carnegie</v>
      </c>
      <c r="C29" s="372"/>
      <c r="D29" s="254" t="str">
        <f>IF((A29=""),"",VLOOKUP(A29,'Car-Name'!$A$12:$C$44,3))</f>
        <v>509-922-1805</v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IF((H29=""),"",(H29-(VLOOKUP(F29,'Leg-10'!$A$12:$C$44,3,FALSE))))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97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IF(F29="",(""),((R29+(VLOOKUP(P29,'Leg-9'!$F$12:$U$44,16,FALSE)))))</f>
        <v/>
      </c>
      <c r="V29" s="16" t="str">
        <f>IF(F29="","",(O29+VLOOKUP('Leg-10'!F29,'Leg-9'!$F$12:$V$44,17,FALSE)))</f>
        <v/>
      </c>
      <c r="W29" s="217" t="str">
        <f>IF(P29="","",((O29+(VLOOKUP('Leg-10'!P29,'Leg-9'!$F$12:$V$44,17,FALSE)))/(U29*24)))</f>
        <v/>
      </c>
      <c r="X29" s="149" t="str">
        <f t="shared" si="6"/>
        <v/>
      </c>
    </row>
    <row r="30" spans="1:24" x14ac:dyDescent="0.25">
      <c r="A30" s="255">
        <f>IF(('Leg-9'!F30=""),"",('Leg-9'!F30))</f>
        <v>8</v>
      </c>
      <c r="B30" s="254" t="str">
        <f>IF((A30=""),"",VLOOKUP(A30,'Car-Name'!$A$12:$B$44,2))</f>
        <v>Ed Wright</v>
      </c>
      <c r="C30" s="372"/>
      <c r="D30" s="254" t="str">
        <f>IF((A30=""),"",VLOOKUP(A30,'Car-Name'!$A$12:$C$44,3))</f>
        <v>785-462-5050</v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IF((H30=""),"",(H30-(VLOOKUP(F30,'Leg-10'!$A$12:$C$44,3,FALSE))))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97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IF(F30="",(""),((R30+(VLOOKUP(P30,'Leg-9'!$F$12:$U$44,16,FALSE)))))</f>
        <v/>
      </c>
      <c r="V30" s="16" t="str">
        <f>IF(F30="","",(O30+VLOOKUP('Leg-10'!F30,'Leg-9'!$F$12:$V$44,17,FALSE)))</f>
        <v/>
      </c>
      <c r="W30" s="217" t="str">
        <f>IF(P30="","",((O30+(VLOOKUP('Leg-10'!P30,'Leg-9'!$F$12:$V$44,17,FALSE)))/(U30*24)))</f>
        <v/>
      </c>
      <c r="X30" s="149" t="str">
        <f t="shared" si="6"/>
        <v/>
      </c>
    </row>
    <row r="31" spans="1:24" x14ac:dyDescent="0.25">
      <c r="A31" s="255">
        <f>IF(('Leg-9'!F31=""),"",('Leg-9'!F31))</f>
        <v>3</v>
      </c>
      <c r="B31" s="254" t="str">
        <f>IF((A31=""),"",VLOOKUP(A31,'Car-Name'!$A$12:$B$44,2))</f>
        <v>Nan Robison</v>
      </c>
      <c r="C31" s="372"/>
      <c r="D31" s="254" t="str">
        <f>IF((A31=""),"",VLOOKUP(A31,'Car-Name'!$A$12:$C$44,3))</f>
        <v>509-701-4359</v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IF((H31=""),"",(H31-(VLOOKUP(F31,'Leg-10'!$A$12:$C$44,3,FALSE))))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97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IF(F31="",(""),((R31+(VLOOKUP(P31,'Leg-9'!$F$12:$U$44,16,FALSE)))))</f>
        <v/>
      </c>
      <c r="V31" s="16" t="str">
        <f>IF(F31="","",(O31+VLOOKUP('Leg-10'!F31,'Leg-9'!$F$12:$V$44,17,FALSE)))</f>
        <v/>
      </c>
      <c r="W31" s="217" t="str">
        <f>IF(P31="","",((O31+(VLOOKUP('Leg-10'!P31,'Leg-9'!$F$12:$V$44,17,FALSE)))/(U31*24)))</f>
        <v/>
      </c>
      <c r="X31" s="149" t="str">
        <f t="shared" si="6"/>
        <v/>
      </c>
    </row>
    <row r="32" spans="1:24" x14ac:dyDescent="0.25">
      <c r="A32" s="255" t="str">
        <f>IF(('Leg-9'!F32=""),"",('Leg-9'!F32))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IF((H32=""),"",(H32-(VLOOKUP(F32,'Leg-10'!$A$12:$C$44,3,FALSE))))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97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IF(F32="",(""),((R32+(VLOOKUP(P32,'Leg-9'!$F$12:$U$44,16,FALSE)))))</f>
        <v/>
      </c>
      <c r="V32" s="16" t="str">
        <f>IF(F32="","",(O32+VLOOKUP('Leg-10'!F32,'Leg-9'!$F$12:$V$44,17,FALSE)))</f>
        <v/>
      </c>
      <c r="W32" s="217" t="str">
        <f>IF(P32="","",((O32+(VLOOKUP('Leg-10'!P32,'Leg-9'!$F$12:$V$44,17,FALSE)))/(U32*24)))</f>
        <v/>
      </c>
      <c r="X32" s="149" t="str">
        <f t="shared" si="6"/>
        <v/>
      </c>
    </row>
    <row r="33" spans="1:24" x14ac:dyDescent="0.25">
      <c r="A33" s="255" t="str">
        <f>IF(('Leg-9'!F33=""),"",('Leg-9'!F33))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IF((H33=""),"",(H33-(VLOOKUP(F33,'Leg-10'!$A$12:$C$44,3,FALSE))))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97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IF(F33="",(""),((R33+(VLOOKUP(P33,'Leg-9'!$F$12:$U$44,16,FALSE)))))</f>
        <v/>
      </c>
      <c r="V33" s="16" t="str">
        <f>IF(F33="","",(O33+VLOOKUP('Leg-10'!F33,'Leg-9'!$F$12:$V$44,17,FALSE)))</f>
        <v/>
      </c>
      <c r="W33" s="217" t="str">
        <f>IF(P33="","",((O33+(VLOOKUP('Leg-10'!P33,'Leg-9'!$F$12:$V$44,17,FALSE)))/(U33*24)))</f>
        <v/>
      </c>
      <c r="X33" s="149" t="str">
        <f t="shared" si="6"/>
        <v/>
      </c>
    </row>
    <row r="34" spans="1:24" x14ac:dyDescent="0.25">
      <c r="A34" s="255" t="str">
        <f>IF(('Leg-9'!F34=""),"",('Leg-9'!F34))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IF((H34=""),"",(H34-(VLOOKUP(F34,'Leg-10'!$A$12:$C$44,3,FALSE))))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97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IF(F34="",(""),((R34+(VLOOKUP(P34,'Leg-9'!$F$12:$U$44,16,FALSE)))))</f>
        <v/>
      </c>
      <c r="V34" s="16" t="str">
        <f>IF(F34="","",(O34+VLOOKUP('Leg-10'!F34,'Leg-9'!$F$12:$V$44,17,FALSE)))</f>
        <v/>
      </c>
      <c r="W34" s="217" t="str">
        <f>IF(P34="","",((O34+(VLOOKUP('Leg-10'!P34,'Leg-9'!$F$12:$V$44,17,FALSE)))/(U34*24)))</f>
        <v/>
      </c>
      <c r="X34" s="149" t="str">
        <f t="shared" si="6"/>
        <v/>
      </c>
    </row>
    <row r="35" spans="1:24" x14ac:dyDescent="0.25">
      <c r="A35" s="255" t="str">
        <f>IF(('Leg-9'!F35=""),"",('Leg-9'!F35))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IF((H35=""),"",(H35-(VLOOKUP(F35,'Leg-10'!$A$12:$C$44,3,FALSE))))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97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IF(F35="",(""),((R35+(VLOOKUP(P35,'Leg-9'!$F$12:$U$44,16,FALSE)))))</f>
        <v/>
      </c>
      <c r="V35" s="16" t="str">
        <f>IF(F35="","",(O35+VLOOKUP('Leg-10'!F35,'Leg-9'!$F$12:$V$44,17,FALSE)))</f>
        <v/>
      </c>
      <c r="W35" s="217" t="str">
        <f>IF(P35="","",((O35+(VLOOKUP('Leg-10'!P35,'Leg-9'!$F$12:$V$44,17,FALSE)))/(U35*24)))</f>
        <v/>
      </c>
      <c r="X35" s="149" t="str">
        <f t="shared" si="6"/>
        <v/>
      </c>
    </row>
    <row r="36" spans="1:24" x14ac:dyDescent="0.25">
      <c r="A36" s="255" t="str">
        <f>IF(('Leg-9'!F36=""),"",('Leg-9'!F36))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IF((H36=""),"",(H36-(VLOOKUP(F36,'Leg-10'!$A$12:$C$44,3,FALSE))))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97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IF(F36="",(""),((R36+(VLOOKUP(P36,'Leg-9'!$F$12:$U$44,16,FALSE)))))</f>
        <v/>
      </c>
      <c r="V36" s="16" t="str">
        <f>IF(F36="","",(O36+VLOOKUP('Leg-10'!F36,'Leg-9'!$F$12:$V$44,17,FALSE)))</f>
        <v/>
      </c>
      <c r="W36" s="217" t="str">
        <f>IF(P36="","",((O36+(VLOOKUP('Leg-10'!P36,'Leg-9'!$F$12:$V$44,17,FALSE)))/(U36*24)))</f>
        <v/>
      </c>
      <c r="X36" s="149" t="str">
        <f t="shared" si="6"/>
        <v/>
      </c>
    </row>
    <row r="37" spans="1:24" x14ac:dyDescent="0.25">
      <c r="A37" s="255" t="str">
        <f>IF(('Leg-9'!F37=""),"",('Leg-9'!F37))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IF((H37=""),"",(H37-(VLOOKUP(F37,'Leg-10'!$A$12:$C$44,3,FALSE))))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97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IF(F37="",(""),((R37+(VLOOKUP(P37,'Leg-9'!$F$12:$U$44,16,FALSE)))))</f>
        <v/>
      </c>
      <c r="V37" s="16" t="str">
        <f>IF(F37="","",(O37+VLOOKUP('Leg-10'!F37,'Leg-9'!$F$12:$V$44,17,FALSE)))</f>
        <v/>
      </c>
      <c r="W37" s="217" t="str">
        <f>IF(P37="","",((O37+(VLOOKUP('Leg-10'!P37,'Leg-9'!$F$12:$V$44,17,FALSE)))/(U37*24)))</f>
        <v/>
      </c>
      <c r="X37" s="149" t="str">
        <f t="shared" si="6"/>
        <v/>
      </c>
    </row>
    <row r="38" spans="1:24" x14ac:dyDescent="0.25">
      <c r="A38" s="255" t="str">
        <f>IF(('Leg-9'!F38=""),"",('Leg-9'!F38))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IF((H38=""),"",(H38-(VLOOKUP(F38,'Leg-10'!$A$12:$C$44,3,FALSE))))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97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IF(F38="",(""),((R38+(VLOOKUP(P38,'Leg-9'!$F$12:$U$44,16,FALSE)))))</f>
        <v/>
      </c>
      <c r="V38" s="16" t="str">
        <f>IF(F38="","",(O38+VLOOKUP('Leg-10'!F38,'Leg-9'!$F$12:$V$44,17,FALSE)))</f>
        <v/>
      </c>
      <c r="W38" s="217" t="str">
        <f>IF(P38="","",((O38+(VLOOKUP('Leg-10'!P38,'Leg-9'!$F$12:$V$44,17,FALSE)))/(U38*24)))</f>
        <v/>
      </c>
      <c r="X38" s="149" t="str">
        <f t="shared" si="6"/>
        <v/>
      </c>
    </row>
    <row r="39" spans="1:24" x14ac:dyDescent="0.25">
      <c r="A39" s="255" t="str">
        <f>IF(('Leg-9'!F39=""),"",('Leg-9'!F39))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IF((H39=""),"",(H39-(VLOOKUP(F39,'Leg-10'!$A$12:$C$44,3,FALSE))))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97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IF(F39="",(""),((R39+(VLOOKUP(P39,'Leg-9'!$F$12:$U$44,16,FALSE)))))</f>
        <v/>
      </c>
      <c r="V39" s="16" t="str">
        <f>IF(F39="","",(O39+VLOOKUP('Leg-10'!F39,'Leg-9'!$F$12:$V$44,17,FALSE)))</f>
        <v/>
      </c>
      <c r="W39" s="217" t="str">
        <f>IF(P39="","",((O39+(VLOOKUP('Leg-10'!P39,'Leg-9'!$F$12:$V$44,17,FALSE)))/(U39*24)))</f>
        <v/>
      </c>
      <c r="X39" s="149" t="str">
        <f t="shared" si="6"/>
        <v/>
      </c>
    </row>
    <row r="40" spans="1:24" x14ac:dyDescent="0.25">
      <c r="A40" s="255" t="str">
        <f>IF(('Leg-9'!F40=""),"",('Leg-9'!F40))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IF((H40=""),"",(H40-(VLOOKUP(F40,'Leg-10'!$A$12:$C$44,3,FALSE))))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97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IF(F40="",(""),((R40+(VLOOKUP(P40,'Leg-9'!$F$12:$U$44,16,FALSE)))))</f>
        <v/>
      </c>
      <c r="V40" s="16" t="str">
        <f>IF(F40="","",(O40+VLOOKUP('Leg-10'!F40,'Leg-9'!$F$12:$V$44,17,FALSE)))</f>
        <v/>
      </c>
      <c r="W40" s="217" t="str">
        <f>IF(P40="","",((O40+(VLOOKUP('Leg-10'!P40,'Leg-9'!$F$12:$V$44,17,FALSE)))/(U40*24)))</f>
        <v/>
      </c>
      <c r="X40" s="149" t="str">
        <f t="shared" si="6"/>
        <v/>
      </c>
    </row>
    <row r="41" spans="1:24" x14ac:dyDescent="0.25">
      <c r="A41" s="255" t="str">
        <f>IF(('Leg-9'!F41=""),"",('Leg-9'!F41))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IF((H41=""),"",(H41-(VLOOKUP(F41,'Leg-10'!$A$12:$C$44,3,FALSE))))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97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IF(F41="",(""),((R41+(VLOOKUP(P41,'Leg-9'!$F$12:$U$44,16,FALSE)))))</f>
        <v/>
      </c>
      <c r="V41" s="16" t="str">
        <f>IF(F41="","",(O41+VLOOKUP('Leg-10'!F41,'Leg-9'!$F$12:$V$44,17,FALSE)))</f>
        <v/>
      </c>
      <c r="W41" s="217" t="str">
        <f>IF(P41="","",((O41+(VLOOKUP('Leg-10'!P41,'Leg-9'!$F$12:$V$44,17,FALSE)))/(U41*24)))</f>
        <v/>
      </c>
      <c r="X41" s="149" t="str">
        <f t="shared" si="6"/>
        <v/>
      </c>
    </row>
    <row r="42" spans="1:24" x14ac:dyDescent="0.25">
      <c r="A42" s="255" t="str">
        <f>IF(('Leg-9'!F42=""),"",('Leg-9'!F42))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IF((H42=""),"",(H42-(VLOOKUP(F42,'Leg-10'!$A$12:$C$44,3,FALSE))))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97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IF(F42="",(""),((R42+(VLOOKUP(P42,'Leg-9'!$F$12:$U$44,16,FALSE)))))</f>
        <v/>
      </c>
      <c r="V42" s="16" t="str">
        <f>IF(F42="","",(O42+VLOOKUP('Leg-10'!F42,'Leg-9'!$F$12:$V$44,17,FALSE)))</f>
        <v/>
      </c>
      <c r="W42" s="217" t="str">
        <f>IF(P42="","",((O42+(VLOOKUP('Leg-10'!P42,'Leg-9'!$F$12:$V$44,17,FALSE)))/(U42*24)))</f>
        <v/>
      </c>
      <c r="X42" s="149" t="str">
        <f t="shared" si="6"/>
        <v/>
      </c>
    </row>
    <row r="43" spans="1:24" x14ac:dyDescent="0.25">
      <c r="A43" s="255" t="str">
        <f>IF(('Leg-9'!F43=""),"",('Leg-9'!F43))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IF((H43=""),"",(H43-(VLOOKUP(F43,'Leg-10'!$A$12:$C$44,3,FALSE))))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97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IF(F43="",(""),((R43+(VLOOKUP(P43,'Leg-9'!$F$12:$U$44,16,FALSE)))))</f>
        <v/>
      </c>
      <c r="V43" s="16" t="str">
        <f>IF(F43="","",(O43+VLOOKUP('Leg-10'!F43,'Leg-9'!$F$12:$V$44,17,FALSE)))</f>
        <v/>
      </c>
      <c r="W43" s="217" t="str">
        <f>IF(P43="","",((O43+(VLOOKUP('Leg-10'!P43,'Leg-9'!$F$12:$V$44,17,FALSE)))/(U43*24)))</f>
        <v/>
      </c>
      <c r="X43" s="149" t="str">
        <f t="shared" si="6"/>
        <v/>
      </c>
    </row>
    <row r="44" spans="1:24" ht="15.75" thickBot="1" x14ac:dyDescent="0.3">
      <c r="A44" s="299" t="str">
        <f>IF(('Leg-9'!F44=""),"",('Leg-9'!F44))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IF((H44=""),"",(H44-(VLOOKUP(F44,'Leg-10'!$A$12:$C$44,3,FALSE))))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98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IF(F44="",(""),((R44+(VLOOKUP(P44,'Leg-9'!$F$12:$U$44,16,FALSE)))))</f>
        <v/>
      </c>
      <c r="V44" s="9" t="str">
        <f>IF(F44="","",(O44+VLOOKUP('Leg-10'!F44,'Leg-9'!$F$12:$V$44,17,FALSE)))</f>
        <v/>
      </c>
      <c r="W44" s="235" t="str">
        <f>IF(P44="","",((O44+(VLOOKUP('Leg-10'!P44,'Leg-9'!$F$12:$V$44,17,FALSE)))/(U44*24)))</f>
        <v/>
      </c>
      <c r="X44" s="154" t="str">
        <f t="shared" si="6"/>
        <v/>
      </c>
    </row>
  </sheetData>
  <sheetProtection algorithmName="SHA-512" hashValue="tR32i71dEOL9eNiKs98UTKPvgDtQ7hR3UF+9p6/GaAySRaf5pcY/+vTZwxT1zWFNKZ1IZCegfIarMmG55Xe+kA==" saltValue="oniy6HIj8JxfU+pLV2RChg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691D-C654-427F-8E3F-B0A4AEF7ED34}">
  <dimension ref="A1:X44"/>
  <sheetViews>
    <sheetView workbookViewId="0">
      <selection activeCell="K13" sqref="K13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213</v>
      </c>
      <c r="B1" s="497"/>
      <c r="C1" s="497"/>
      <c r="D1" s="497"/>
      <c r="E1" s="498"/>
      <c r="F1" s="256" t="s">
        <v>216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305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214</v>
      </c>
      <c r="B3" s="249"/>
      <c r="C3" s="250"/>
      <c r="D3" s="251"/>
      <c r="E3" s="52" t="s">
        <v>38</v>
      </c>
      <c r="F3" s="66"/>
      <c r="G3" s="494" t="s">
        <v>228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306</v>
      </c>
      <c r="S3" s="524"/>
      <c r="T3" s="525"/>
      <c r="U3" s="524" t="s">
        <v>307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/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/>
      <c r="D5" s="371"/>
      <c r="E5" s="48" t="s">
        <v>215</v>
      </c>
      <c r="F5" s="66"/>
      <c r="G5" s="270" t="s">
        <v>101</v>
      </c>
      <c r="H5" s="486"/>
      <c r="I5" s="487"/>
      <c r="J5" s="486"/>
      <c r="K5" s="487"/>
      <c r="L5" s="527" t="s">
        <v>229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230</v>
      </c>
      <c r="Q6" s="203" t="s">
        <v>230</v>
      </c>
      <c r="R6" s="204" t="s">
        <v>230</v>
      </c>
      <c r="S6" s="119" t="s">
        <v>230</v>
      </c>
      <c r="T6" s="205" t="s">
        <v>230</v>
      </c>
      <c r="U6" s="206" t="s">
        <v>232</v>
      </c>
      <c r="V6" s="332" t="s">
        <v>232</v>
      </c>
      <c r="W6" s="330" t="s">
        <v>232</v>
      </c>
      <c r="X6" s="331" t="s">
        <v>232</v>
      </c>
    </row>
    <row r="7" spans="1:24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230</v>
      </c>
      <c r="I7" s="83" t="s">
        <v>230</v>
      </c>
      <c r="J7" s="83" t="s">
        <v>230</v>
      </c>
      <c r="K7" s="84" t="s">
        <v>230</v>
      </c>
      <c r="L7" s="83" t="s">
        <v>230</v>
      </c>
      <c r="M7" s="83" t="s">
        <v>230</v>
      </c>
      <c r="N7" s="84" t="s">
        <v>231</v>
      </c>
      <c r="O7" s="262" t="s">
        <v>230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230</v>
      </c>
      <c r="U9" s="291" t="s">
        <v>10</v>
      </c>
      <c r="V9" s="226" t="s">
        <v>67</v>
      </c>
      <c r="W9" s="329" t="s">
        <v>233</v>
      </c>
      <c r="X9" s="322" t="s">
        <v>234</v>
      </c>
    </row>
    <row r="10" spans="1:24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x14ac:dyDescent="0.25">
      <c r="A12" s="435" t="str">
        <f>IF(('Leg-10'!F12=""),"",('Leg-10'!F12))</f>
        <v/>
      </c>
      <c r="B12" s="60" t="str">
        <f>IF((A12=""),"",VLOOKUP(A12,'Car-Name'!$A$12:$B$44,2))</f>
        <v/>
      </c>
      <c r="C12" s="369"/>
      <c r="D12" s="60" t="str">
        <f>IF((A12=""),"",VLOOKUP(A12,'Car-Name'!$A$12:$C$44,3))</f>
        <v/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IF((H12=""),"",(H12-(VLOOKUP(F12,'Leg-11'!$A$12:$C$44,3,FALSE))))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96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IF(F12="",(""),((R12+(VLOOKUP(P12,'Leg-10'!$F$12:$U$44,16,FALSE)))))</f>
        <v/>
      </c>
      <c r="V12" s="16" t="str">
        <f>IF(F12="","",(O12+VLOOKUP('Leg-11'!F12,'Leg-10'!$F$12:$V$44,17,FALSE)))</f>
        <v/>
      </c>
      <c r="W12" s="217" t="str">
        <f>IF(P12="","",((O12+(VLOOKUP('Leg-11'!P12,'Leg-10'!$F$12:$V$44,17,FALSE)))/(U12*24)))</f>
        <v/>
      </c>
      <c r="X12" s="144" t="str">
        <f>IF(W12="","",(RANK(U12,$U$12:$U$44,1)))</f>
        <v/>
      </c>
    </row>
    <row r="13" spans="1:24" x14ac:dyDescent="0.25">
      <c r="A13" s="435" t="str">
        <f>IF(('Leg-10'!F13=""),"",('Leg-10'!F13))</f>
        <v/>
      </c>
      <c r="B13" s="254" t="str">
        <f>IF((A13=""),"",VLOOKUP(A13,'Car-Name'!$A$12:$B$44,2))</f>
        <v/>
      </c>
      <c r="C13" s="372"/>
      <c r="D13" s="254" t="str">
        <f>IF((A13=""),"",VLOOKUP(A13,'Car-Name'!$A$12:$C$44,3))</f>
        <v/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IF((H13=""),"",(H13-(VLOOKUP(F13,'Leg-11'!$A$12:$C$44,3,FALSE))))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97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IF(F13="",(""),((R13+(VLOOKUP(P13,'Leg-10'!$F$12:$U$44,16,FALSE)))))</f>
        <v/>
      </c>
      <c r="V13" s="16" t="str">
        <f>IF(F13="","",(O13+VLOOKUP('Leg-11'!F13,'Leg-10'!$F$12:$V$44,17,FALSE)))</f>
        <v/>
      </c>
      <c r="W13" s="217" t="str">
        <f>IF(P13="","",((O13+(VLOOKUP('Leg-11'!P13,'Leg-10'!$F$12:$V$44,17,FALSE)))/(U13*24)))</f>
        <v/>
      </c>
      <c r="X13" s="149" t="str">
        <f>IF(W13="","",(RANK(U13,$U$12:$U$44,1)))</f>
        <v/>
      </c>
    </row>
    <row r="14" spans="1:24" x14ac:dyDescent="0.25">
      <c r="A14" s="435" t="str">
        <f>IF(('Leg-10'!F14=""),"",('Leg-10'!F14))</f>
        <v/>
      </c>
      <c r="B14" s="254" t="str">
        <f>IF((A14=""),"",VLOOKUP(A14,'Car-Name'!$A$12:$B$44,2))</f>
        <v/>
      </c>
      <c r="C14" s="372"/>
      <c r="D14" s="254" t="str">
        <f>IF((A14=""),"",VLOOKUP(A14,'Car-Name'!$A$12:$C$44,3))</f>
        <v/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IF((H14=""),"",(H14-(VLOOKUP(F14,'Leg-11'!$A$12:$C$44,3,FALSE))))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97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IF(F14="",(""),((R14+(VLOOKUP(P14,'Leg-10'!$F$12:$U$44,16,FALSE)))))</f>
        <v/>
      </c>
      <c r="V14" s="16" t="str">
        <f>IF(F14="","",(O14+VLOOKUP('Leg-11'!F14,'Leg-10'!$F$12:$V$44,17,FALSE)))</f>
        <v/>
      </c>
      <c r="W14" s="217" t="str">
        <f>IF(P14="","",((O14+(VLOOKUP('Leg-11'!P14,'Leg-10'!$F$12:$V$44,17,FALSE)))/(U14*24)))</f>
        <v/>
      </c>
      <c r="X14" s="149" t="str">
        <f t="shared" ref="X14:X44" si="6">IF(W14="","",(RANK(U14,$U$12:$U$44,1)))</f>
        <v/>
      </c>
    </row>
    <row r="15" spans="1:24" x14ac:dyDescent="0.25">
      <c r="A15" s="435" t="str">
        <f>IF(('Leg-10'!F15=""),"",('Leg-10'!F15))</f>
        <v/>
      </c>
      <c r="B15" s="254" t="str">
        <f>IF((A15=""),"",VLOOKUP(A15,'Car-Name'!$A$12:$B$44,2))</f>
        <v/>
      </c>
      <c r="C15" s="372"/>
      <c r="D15" s="254" t="str">
        <f>IF((A15=""),"",VLOOKUP(A15,'Car-Name'!$A$12:$C$44,3))</f>
        <v/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IF((H15=""),"",(H15-(VLOOKUP(F15,'Leg-11'!$A$12:$C$44,3,FALSE))))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97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IF(F15="",(""),((R15+(VLOOKUP(P15,'Leg-10'!$F$12:$U$44,16,FALSE)))))</f>
        <v/>
      </c>
      <c r="V15" s="16" t="str">
        <f>IF(F15="","",(O15+VLOOKUP('Leg-11'!F15,'Leg-10'!$F$12:$V$44,17,FALSE)))</f>
        <v/>
      </c>
      <c r="W15" s="217" t="str">
        <f>IF(P15="","",((O15+(VLOOKUP('Leg-11'!P15,'Leg-10'!$F$12:$V$44,17,FALSE)))/(U15*24)))</f>
        <v/>
      </c>
      <c r="X15" s="149" t="str">
        <f t="shared" si="6"/>
        <v/>
      </c>
    </row>
    <row r="16" spans="1:24" x14ac:dyDescent="0.25">
      <c r="A16" s="435" t="str">
        <f>IF(('Leg-10'!F16=""),"",('Leg-10'!F16))</f>
        <v/>
      </c>
      <c r="B16" s="254" t="str">
        <f>IF((A16=""),"",VLOOKUP(A16,'Car-Name'!$A$12:$B$44,2))</f>
        <v/>
      </c>
      <c r="C16" s="372"/>
      <c r="D16" s="254" t="str">
        <f>IF((A16=""),"",VLOOKUP(A16,'Car-Name'!$A$12:$C$44,3))</f>
        <v/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IF((H16=""),"",(H16-(VLOOKUP(F16,'Leg-11'!$A$12:$C$44,3,FALSE))))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97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IF(F16="",(""),((R16+(VLOOKUP(P16,'Leg-10'!$F$12:$U$44,16,FALSE)))))</f>
        <v/>
      </c>
      <c r="V16" s="16" t="str">
        <f>IF(F16="","",(O16+VLOOKUP('Leg-11'!F16,'Leg-10'!$F$12:$V$44,17,FALSE)))</f>
        <v/>
      </c>
      <c r="W16" s="217" t="str">
        <f>IF(P16="","",((O16+(VLOOKUP('Leg-11'!P16,'Leg-10'!$F$12:$V$44,17,FALSE)))/(U16*24)))</f>
        <v/>
      </c>
      <c r="X16" s="149" t="str">
        <f t="shared" si="6"/>
        <v/>
      </c>
    </row>
    <row r="17" spans="1:24" x14ac:dyDescent="0.25">
      <c r="A17" s="435" t="str">
        <f>IF(('Leg-10'!F17=""),"",('Leg-10'!F17))</f>
        <v/>
      </c>
      <c r="B17" s="254" t="str">
        <f>IF((A17=""),"",VLOOKUP(A17,'Car-Name'!$A$12:$B$44,2))</f>
        <v/>
      </c>
      <c r="C17" s="372"/>
      <c r="D17" s="254" t="str">
        <f>IF((A17=""),"",VLOOKUP(A17,'Car-Name'!$A$12:$C$44,3))</f>
        <v/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IF((H17=""),"",(H17-(VLOOKUP(F17,'Leg-11'!$A$12:$C$44,3,FALSE))))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97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IF(F17="",(""),((R17+(VLOOKUP(P17,'Leg-10'!$F$12:$U$44,16,FALSE)))))</f>
        <v/>
      </c>
      <c r="V17" s="16" t="str">
        <f>IF(F17="","",(O17+VLOOKUP('Leg-11'!F17,'Leg-10'!$F$12:$V$44,17,FALSE)))</f>
        <v/>
      </c>
      <c r="W17" s="217" t="str">
        <f>IF(P17="","",((O17+(VLOOKUP('Leg-11'!P17,'Leg-10'!$F$12:$V$44,17,FALSE)))/(U17*24)))</f>
        <v/>
      </c>
      <c r="X17" s="149" t="str">
        <f t="shared" si="6"/>
        <v/>
      </c>
    </row>
    <row r="18" spans="1:24" x14ac:dyDescent="0.25">
      <c r="A18" s="435" t="str">
        <f>IF(('Leg-10'!F18=""),"",('Leg-10'!F18))</f>
        <v/>
      </c>
      <c r="B18" s="254" t="str">
        <f>IF((A18=""),"",VLOOKUP(A18,'Car-Name'!$A$12:$B$44,2))</f>
        <v/>
      </c>
      <c r="C18" s="372"/>
      <c r="D18" s="254" t="str">
        <f>IF((A18=""),"",VLOOKUP(A18,'Car-Name'!$A$12:$C$44,3))</f>
        <v/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IF((H18=""),"",(H18-(VLOOKUP(F18,'Leg-11'!$A$12:$C$44,3,FALSE))))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97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IF(F18="",(""),((R18+(VLOOKUP(P18,'Leg-10'!$F$12:$U$44,16,FALSE)))))</f>
        <v/>
      </c>
      <c r="V18" s="16" t="str">
        <f>IF(F18="","",(O18+VLOOKUP('Leg-11'!F18,'Leg-10'!$F$12:$V$44,17,FALSE)))</f>
        <v/>
      </c>
      <c r="W18" s="217" t="str">
        <f>IF(P18="","",((O18+(VLOOKUP('Leg-11'!P18,'Leg-10'!$F$12:$V$44,17,FALSE)))/(U18*24)))</f>
        <v/>
      </c>
      <c r="X18" s="149" t="str">
        <f t="shared" si="6"/>
        <v/>
      </c>
    </row>
    <row r="19" spans="1:24" x14ac:dyDescent="0.25">
      <c r="A19" s="435" t="str">
        <f>IF(('Leg-10'!F19=""),"",('Leg-10'!F19))</f>
        <v/>
      </c>
      <c r="B19" s="254" t="str">
        <f>IF((A19=""),"",VLOOKUP(A19,'Car-Name'!$A$12:$B$44,2))</f>
        <v/>
      </c>
      <c r="C19" s="372"/>
      <c r="D19" s="254" t="str">
        <f>IF((A19=""),"",VLOOKUP(A19,'Car-Name'!$A$12:$C$44,3))</f>
        <v/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IF((H19=""),"",(H19-(VLOOKUP(F19,'Leg-11'!$A$12:$C$44,3,FALSE))))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97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IF(F19="",(""),((R19+(VLOOKUP(P19,'Leg-10'!$F$12:$U$44,16,FALSE)))))</f>
        <v/>
      </c>
      <c r="V19" s="16" t="str">
        <f>IF(F19="","",(O19+VLOOKUP('Leg-11'!F19,'Leg-10'!$F$12:$V$44,17,FALSE)))</f>
        <v/>
      </c>
      <c r="W19" s="217" t="str">
        <f>IF(P19="","",((O19+(VLOOKUP('Leg-11'!P19,'Leg-10'!$F$12:$V$44,17,FALSE)))/(U19*24)))</f>
        <v/>
      </c>
      <c r="X19" s="149" t="str">
        <f t="shared" si="6"/>
        <v/>
      </c>
    </row>
    <row r="20" spans="1:24" x14ac:dyDescent="0.25">
      <c r="A20" s="435" t="str">
        <f>IF(('Leg-10'!F20=""),"",('Leg-10'!F20))</f>
        <v/>
      </c>
      <c r="B20" s="254" t="str">
        <f>IF((A20=""),"",VLOOKUP(A20,'Car-Name'!$A$12:$B$44,2))</f>
        <v/>
      </c>
      <c r="C20" s="372"/>
      <c r="D20" s="254" t="str">
        <f>IF((A20=""),"",VLOOKUP(A20,'Car-Name'!$A$12:$C$44,3))</f>
        <v/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IF((H20=""),"",(H20-(VLOOKUP(F20,'Leg-11'!$A$12:$C$44,3,FALSE))))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97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IF(F20="",(""),((R20+(VLOOKUP(P20,'Leg-10'!$F$12:$U$44,16,FALSE)))))</f>
        <v/>
      </c>
      <c r="V20" s="16" t="str">
        <f>IF(F20="","",(O20+VLOOKUP('Leg-11'!F20,'Leg-10'!$F$12:$V$44,17,FALSE)))</f>
        <v/>
      </c>
      <c r="W20" s="217" t="str">
        <f>IF(P20="","",((O20+(VLOOKUP('Leg-11'!P20,'Leg-10'!$F$12:$V$44,17,FALSE)))/(U20*24)))</f>
        <v/>
      </c>
      <c r="X20" s="149" t="str">
        <f t="shared" si="6"/>
        <v/>
      </c>
    </row>
    <row r="21" spans="1:24" x14ac:dyDescent="0.25">
      <c r="A21" s="435" t="str">
        <f>IF(('Leg-10'!F21=""),"",('Leg-10'!F21))</f>
        <v/>
      </c>
      <c r="B21" s="254" t="str">
        <f>IF((A21=""),"",VLOOKUP(A21,'Car-Name'!$A$12:$B$44,2))</f>
        <v/>
      </c>
      <c r="C21" s="372"/>
      <c r="D21" s="254" t="str">
        <f>IF((A21=""),"",VLOOKUP(A21,'Car-Name'!$A$12:$C$44,3))</f>
        <v/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IF((H21=""),"",(H21-(VLOOKUP(F21,'Leg-11'!$A$12:$C$44,3,FALSE))))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97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IF(F21="",(""),((R21+(VLOOKUP(P21,'Leg-10'!$F$12:$U$44,16,FALSE)))))</f>
        <v/>
      </c>
      <c r="V21" s="16" t="str">
        <f>IF(F21="","",(O21+VLOOKUP('Leg-11'!F21,'Leg-10'!$F$12:$V$44,17,FALSE)))</f>
        <v/>
      </c>
      <c r="W21" s="217" t="str">
        <f>IF(P21="","",((O21+(VLOOKUP('Leg-11'!P21,'Leg-10'!$F$12:$V$44,17,FALSE)))/(U21*24)))</f>
        <v/>
      </c>
      <c r="X21" s="149" t="str">
        <f t="shared" si="6"/>
        <v/>
      </c>
    </row>
    <row r="22" spans="1:24" x14ac:dyDescent="0.25">
      <c r="A22" s="435" t="str">
        <f>IF(('Leg-10'!F22=""),"",('Leg-10'!F22))</f>
        <v/>
      </c>
      <c r="B22" s="254" t="str">
        <f>IF((A22=""),"",VLOOKUP(A22,'Car-Name'!$A$12:$B$44,2))</f>
        <v/>
      </c>
      <c r="C22" s="372"/>
      <c r="D22" s="254" t="str">
        <f>IF((A22=""),"",VLOOKUP(A22,'Car-Name'!$A$12:$C$44,3))</f>
        <v/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IF((H22=""),"",(H22-(VLOOKUP(F22,'Leg-11'!$A$12:$C$44,3,FALSE))))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97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IF(F22="",(""),((R22+(VLOOKUP(P22,'Leg-10'!$F$12:$U$44,16,FALSE)))))</f>
        <v/>
      </c>
      <c r="V22" s="16" t="str">
        <f>IF(F22="","",(O22+VLOOKUP('Leg-11'!F22,'Leg-10'!$F$12:$V$44,17,FALSE)))</f>
        <v/>
      </c>
      <c r="W22" s="217" t="str">
        <f>IF(P22="","",((O22+(VLOOKUP('Leg-11'!P22,'Leg-10'!$F$12:$V$44,17,FALSE)))/(U22*24)))</f>
        <v/>
      </c>
      <c r="X22" s="149" t="str">
        <f t="shared" si="6"/>
        <v/>
      </c>
    </row>
    <row r="23" spans="1:24" x14ac:dyDescent="0.25">
      <c r="A23" s="435" t="str">
        <f>IF(('Leg-10'!F23=""),"",('Leg-10'!F23))</f>
        <v/>
      </c>
      <c r="B23" s="254" t="str">
        <f>IF((A23=""),"",VLOOKUP(A23,'Car-Name'!$A$12:$B$44,2))</f>
        <v/>
      </c>
      <c r="C23" s="372"/>
      <c r="D23" s="254" t="str">
        <f>IF((A23=""),"",VLOOKUP(A23,'Car-Name'!$A$12:$C$44,3))</f>
        <v/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IF((H23=""),"",(H23-(VLOOKUP(F23,'Leg-11'!$A$12:$C$44,3,FALSE))))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97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IF(F23="",(""),((R23+(VLOOKUP(P23,'Leg-10'!$F$12:$U$44,16,FALSE)))))</f>
        <v/>
      </c>
      <c r="V23" s="16" t="str">
        <f>IF(F23="","",(O23+VLOOKUP('Leg-11'!F23,'Leg-10'!$F$12:$V$44,17,FALSE)))</f>
        <v/>
      </c>
      <c r="W23" s="217" t="str">
        <f>IF(P23="","",((O23+(VLOOKUP('Leg-11'!P23,'Leg-10'!$F$12:$V$44,17,FALSE)))/(U23*24)))</f>
        <v/>
      </c>
      <c r="X23" s="149" t="str">
        <f t="shared" si="6"/>
        <v/>
      </c>
    </row>
    <row r="24" spans="1:24" x14ac:dyDescent="0.25">
      <c r="A24" s="435" t="str">
        <f>IF(('Leg-10'!F24=""),"",('Leg-10'!F24))</f>
        <v/>
      </c>
      <c r="B24" s="254" t="str">
        <f>IF((A24=""),"",VLOOKUP(A24,'Car-Name'!$A$12:$B$44,2))</f>
        <v/>
      </c>
      <c r="C24" s="372"/>
      <c r="D24" s="254" t="str">
        <f>IF((A24=""),"",VLOOKUP(A24,'Car-Name'!$A$12:$C$44,3))</f>
        <v/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IF((H24=""),"",(H24-(VLOOKUP(F24,'Leg-11'!$A$12:$C$44,3,FALSE))))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97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IF(F24="",(""),((R24+(VLOOKUP(P24,'Leg-10'!$F$12:$U$44,16,FALSE)))))</f>
        <v/>
      </c>
      <c r="V24" s="16" t="str">
        <f>IF(F24="","",(O24+VLOOKUP('Leg-11'!F24,'Leg-10'!$F$12:$V$44,17,FALSE)))</f>
        <v/>
      </c>
      <c r="W24" s="217" t="str">
        <f>IF(P24="","",((O24+(VLOOKUP('Leg-11'!P24,'Leg-10'!$F$12:$V$44,17,FALSE)))/(U24*24)))</f>
        <v/>
      </c>
      <c r="X24" s="149" t="str">
        <f t="shared" si="6"/>
        <v/>
      </c>
    </row>
    <row r="25" spans="1:24" x14ac:dyDescent="0.25">
      <c r="A25" s="435" t="str">
        <f>IF(('Leg-10'!F25=""),"",('Leg-10'!F25))</f>
        <v/>
      </c>
      <c r="B25" s="254" t="str">
        <f>IF((A25=""),"",VLOOKUP(A25,'Car-Name'!$A$12:$B$44,2))</f>
        <v/>
      </c>
      <c r="C25" s="372"/>
      <c r="D25" s="254" t="str">
        <f>IF((A25=""),"",VLOOKUP(A25,'Car-Name'!$A$12:$C$44,3))</f>
        <v/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IF((H25=""),"",(H25-(VLOOKUP(F25,'Leg-11'!$A$12:$C$44,3,FALSE))))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97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IF(F25="",(""),((R25+(VLOOKUP(P25,'Leg-10'!$F$12:$U$44,16,FALSE)))))</f>
        <v/>
      </c>
      <c r="V25" s="16" t="str">
        <f>IF(F25="","",(O25+VLOOKUP('Leg-11'!F25,'Leg-10'!$F$12:$V$44,17,FALSE)))</f>
        <v/>
      </c>
      <c r="W25" s="217" t="str">
        <f>IF(P25="","",((O25+(VLOOKUP('Leg-11'!P25,'Leg-10'!$F$12:$V$44,17,FALSE)))/(U25*24)))</f>
        <v/>
      </c>
      <c r="X25" s="149" t="str">
        <f t="shared" si="6"/>
        <v/>
      </c>
    </row>
    <row r="26" spans="1:24" x14ac:dyDescent="0.25">
      <c r="A26" s="435" t="str">
        <f>IF(('Leg-10'!F26=""),"",('Leg-10'!F26))</f>
        <v/>
      </c>
      <c r="B26" s="254" t="str">
        <f>IF((A26=""),"",VLOOKUP(A26,'Car-Name'!$A$12:$B$44,2))</f>
        <v/>
      </c>
      <c r="C26" s="372"/>
      <c r="D26" s="254" t="str">
        <f>IF((A26=""),"",VLOOKUP(A26,'Car-Name'!$A$12:$C$44,3))</f>
        <v/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IF((H26=""),"",(H26-(VLOOKUP(F26,'Leg-11'!$A$12:$C$44,3,FALSE))))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97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IF(F26="",(""),((R26+(VLOOKUP(P26,'Leg-10'!$F$12:$U$44,16,FALSE)))))</f>
        <v/>
      </c>
      <c r="V26" s="16" t="str">
        <f>IF(F26="","",(O26+VLOOKUP('Leg-11'!F26,'Leg-10'!$F$12:$V$44,17,FALSE)))</f>
        <v/>
      </c>
      <c r="W26" s="217" t="str">
        <f>IF(P26="","",((O26+(VLOOKUP('Leg-11'!P26,'Leg-10'!$F$12:$V$44,17,FALSE)))/(U26*24)))</f>
        <v/>
      </c>
      <c r="X26" s="149" t="str">
        <f t="shared" si="6"/>
        <v/>
      </c>
    </row>
    <row r="27" spans="1:24" x14ac:dyDescent="0.25">
      <c r="A27" s="435" t="str">
        <f>IF(('Leg-10'!F27=""),"",('Leg-10'!F27))</f>
        <v/>
      </c>
      <c r="B27" s="254" t="str">
        <f>IF((A27=""),"",VLOOKUP(A27,'Car-Name'!$A$12:$B$44,2))</f>
        <v/>
      </c>
      <c r="C27" s="372"/>
      <c r="D27" s="254" t="str">
        <f>IF((A27=""),"",VLOOKUP(A27,'Car-Name'!$A$12:$C$44,3))</f>
        <v/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IF((H27=""),"",(H27-(VLOOKUP(F27,'Leg-11'!$A$12:$C$44,3,FALSE))))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97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IF(F27="",(""),((R27+(VLOOKUP(P27,'Leg-10'!$F$12:$U$44,16,FALSE)))))</f>
        <v/>
      </c>
      <c r="V27" s="16" t="str">
        <f>IF(F27="","",(O27+VLOOKUP('Leg-11'!F27,'Leg-10'!$F$12:$V$44,17,FALSE)))</f>
        <v/>
      </c>
      <c r="W27" s="217" t="str">
        <f>IF(P27="","",((O27+(VLOOKUP('Leg-11'!P27,'Leg-10'!$F$12:$V$44,17,FALSE)))/(U27*24)))</f>
        <v/>
      </c>
      <c r="X27" s="149" t="str">
        <f t="shared" si="6"/>
        <v/>
      </c>
    </row>
    <row r="28" spans="1:24" x14ac:dyDescent="0.25">
      <c r="A28" s="435" t="str">
        <f>IF(('Leg-10'!F28=""),"",('Leg-10'!F28))</f>
        <v/>
      </c>
      <c r="B28" s="254" t="str">
        <f>IF((A28=""),"",VLOOKUP(A28,'Car-Name'!$A$12:$B$44,2))</f>
        <v/>
      </c>
      <c r="C28" s="372"/>
      <c r="D28" s="254" t="str">
        <f>IF((A28=""),"",VLOOKUP(A28,'Car-Name'!$A$12:$C$44,3))</f>
        <v/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IF((H28=""),"",(H28-(VLOOKUP(F28,'Leg-11'!$A$12:$C$44,3,FALSE))))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97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IF(F28="",(""),((R28+(VLOOKUP(P28,'Leg-10'!$F$12:$U$44,16,FALSE)))))</f>
        <v/>
      </c>
      <c r="V28" s="16" t="str">
        <f>IF(F28="","",(O28+VLOOKUP('Leg-11'!F28,'Leg-10'!$F$12:$V$44,17,FALSE)))</f>
        <v/>
      </c>
      <c r="W28" s="217" t="str">
        <f>IF(P28="","",((O28+(VLOOKUP('Leg-11'!P28,'Leg-10'!$F$12:$V$44,17,FALSE)))/(U28*24)))</f>
        <v/>
      </c>
      <c r="X28" s="149" t="str">
        <f t="shared" si="6"/>
        <v/>
      </c>
    </row>
    <row r="29" spans="1:24" x14ac:dyDescent="0.25">
      <c r="A29" s="435" t="str">
        <f>IF(('Leg-10'!F29=""),"",('Leg-10'!F29))</f>
        <v/>
      </c>
      <c r="B29" s="254" t="str">
        <f>IF((A29=""),"",VLOOKUP(A29,'Car-Name'!$A$12:$B$44,2))</f>
        <v/>
      </c>
      <c r="C29" s="372"/>
      <c r="D29" s="254" t="str">
        <f>IF((A29=""),"",VLOOKUP(A29,'Car-Name'!$A$12:$C$44,3))</f>
        <v/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IF((H29=""),"",(H29-(VLOOKUP(F29,'Leg-11'!$A$12:$C$44,3,FALSE))))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97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IF(F29="",(""),((R29+(VLOOKUP(P29,'Leg-10'!$F$12:$U$44,16,FALSE)))))</f>
        <v/>
      </c>
      <c r="V29" s="16" t="str">
        <f>IF(F29="","",(O29+VLOOKUP('Leg-11'!F29,'Leg-10'!$F$12:$V$44,17,FALSE)))</f>
        <v/>
      </c>
      <c r="W29" s="217" t="str">
        <f>IF(P29="","",((O29+(VLOOKUP('Leg-11'!P29,'Leg-10'!$F$12:$V$44,17,FALSE)))/(U29*24)))</f>
        <v/>
      </c>
      <c r="X29" s="149" t="str">
        <f t="shared" si="6"/>
        <v/>
      </c>
    </row>
    <row r="30" spans="1:24" x14ac:dyDescent="0.25">
      <c r="A30" s="435" t="str">
        <f>IF(('Leg-10'!F30=""),"",('Leg-10'!F30))</f>
        <v/>
      </c>
      <c r="B30" s="254" t="str">
        <f>IF((A30=""),"",VLOOKUP(A30,'Car-Name'!$A$12:$B$44,2))</f>
        <v/>
      </c>
      <c r="C30" s="372"/>
      <c r="D30" s="254" t="str">
        <f>IF((A30=""),"",VLOOKUP(A30,'Car-Name'!$A$12:$C$44,3))</f>
        <v/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IF((H30=""),"",(H30-(VLOOKUP(F30,'Leg-11'!$A$12:$C$44,3,FALSE))))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97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IF(F30="",(""),((R30+(VLOOKUP(P30,'Leg-10'!$F$12:$U$44,16,FALSE)))))</f>
        <v/>
      </c>
      <c r="V30" s="16" t="str">
        <f>IF(F30="","",(O30+VLOOKUP('Leg-11'!F30,'Leg-10'!$F$12:$V$44,17,FALSE)))</f>
        <v/>
      </c>
      <c r="W30" s="217" t="str">
        <f>IF(P30="","",((O30+(VLOOKUP('Leg-11'!P30,'Leg-10'!$F$12:$V$44,17,FALSE)))/(U30*24)))</f>
        <v/>
      </c>
      <c r="X30" s="149" t="str">
        <f t="shared" si="6"/>
        <v/>
      </c>
    </row>
    <row r="31" spans="1:24" x14ac:dyDescent="0.25">
      <c r="A31" s="435" t="str">
        <f>IF(('Leg-10'!F31=""),"",('Leg-10'!F31))</f>
        <v/>
      </c>
      <c r="B31" s="254" t="str">
        <f>IF((A31=""),"",VLOOKUP(A31,'Car-Name'!$A$12:$B$44,2))</f>
        <v/>
      </c>
      <c r="C31" s="372"/>
      <c r="D31" s="254" t="str">
        <f>IF((A31=""),"",VLOOKUP(A31,'Car-Name'!$A$12:$C$44,3))</f>
        <v/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IF((H31=""),"",(H31-(VLOOKUP(F31,'Leg-11'!$A$12:$C$44,3,FALSE))))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97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IF(F31="",(""),((R31+(VLOOKUP(P31,'Leg-10'!$F$12:$U$44,16,FALSE)))))</f>
        <v/>
      </c>
      <c r="V31" s="16" t="str">
        <f>IF(F31="","",(O31+VLOOKUP('Leg-11'!F31,'Leg-10'!$F$12:$V$44,17,FALSE)))</f>
        <v/>
      </c>
      <c r="W31" s="217" t="str">
        <f>IF(P31="","",((O31+(VLOOKUP('Leg-11'!P31,'Leg-10'!$F$12:$V$44,17,FALSE)))/(U31*24)))</f>
        <v/>
      </c>
      <c r="X31" s="149" t="str">
        <f t="shared" si="6"/>
        <v/>
      </c>
    </row>
    <row r="32" spans="1:24" x14ac:dyDescent="0.25">
      <c r="A32" s="435" t="str">
        <f>IF(('Leg-10'!F32=""),"",('Leg-10'!F32))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IF((H32=""),"",(H32-(VLOOKUP(F32,'Leg-11'!$A$12:$C$44,3,FALSE))))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97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IF(F32="",(""),((R32+(VLOOKUP(P32,'Leg-10'!$F$12:$U$44,16,FALSE)))))</f>
        <v/>
      </c>
      <c r="V32" s="16" t="str">
        <f>IF(F32="","",(O32+VLOOKUP('Leg-11'!F32,'Leg-10'!$F$12:$V$44,17,FALSE)))</f>
        <v/>
      </c>
      <c r="W32" s="217" t="str">
        <f>IF(P32="","",((O32+(VLOOKUP('Leg-11'!P32,'Leg-10'!$F$12:$V$44,17,FALSE)))/(U32*24)))</f>
        <v/>
      </c>
      <c r="X32" s="149" t="str">
        <f t="shared" si="6"/>
        <v/>
      </c>
    </row>
    <row r="33" spans="1:24" x14ac:dyDescent="0.25">
      <c r="A33" s="435" t="str">
        <f>IF(('Leg-10'!F33=""),"",('Leg-10'!F33))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IF((H33=""),"",(H33-(VLOOKUP(F33,'Leg-11'!$A$12:$C$44,3,FALSE))))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97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IF(F33="",(""),((R33+(VLOOKUP(P33,'Leg-10'!$F$12:$U$44,16,FALSE)))))</f>
        <v/>
      </c>
      <c r="V33" s="16" t="str">
        <f>IF(F33="","",(O33+VLOOKUP('Leg-11'!F33,'Leg-10'!$F$12:$V$44,17,FALSE)))</f>
        <v/>
      </c>
      <c r="W33" s="217" t="str">
        <f>IF(P33="","",((O33+(VLOOKUP('Leg-11'!P33,'Leg-10'!$F$12:$V$44,17,FALSE)))/(U33*24)))</f>
        <v/>
      </c>
      <c r="X33" s="149" t="str">
        <f t="shared" si="6"/>
        <v/>
      </c>
    </row>
    <row r="34" spans="1:24" x14ac:dyDescent="0.25">
      <c r="A34" s="435" t="str">
        <f>IF(('Leg-10'!F34=""),"",('Leg-10'!F34))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IF((H34=""),"",(H34-(VLOOKUP(F34,'Leg-11'!$A$12:$C$44,3,FALSE))))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97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IF(F34="",(""),((R34+(VLOOKUP(P34,'Leg-10'!$F$12:$U$44,16,FALSE)))))</f>
        <v/>
      </c>
      <c r="V34" s="16" t="str">
        <f>IF(F34="","",(O34+VLOOKUP('Leg-11'!F34,'Leg-10'!$F$12:$V$44,17,FALSE)))</f>
        <v/>
      </c>
      <c r="W34" s="217" t="str">
        <f>IF(P34="","",((O34+(VLOOKUP('Leg-11'!P34,'Leg-10'!$F$12:$V$44,17,FALSE)))/(U34*24)))</f>
        <v/>
      </c>
      <c r="X34" s="149" t="str">
        <f t="shared" si="6"/>
        <v/>
      </c>
    </row>
    <row r="35" spans="1:24" x14ac:dyDescent="0.25">
      <c r="A35" s="435" t="str">
        <f>IF(('Leg-10'!F35=""),"",('Leg-10'!F35))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IF((H35=""),"",(H35-(VLOOKUP(F35,'Leg-11'!$A$12:$C$44,3,FALSE))))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97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IF(F35="",(""),((R35+(VLOOKUP(P35,'Leg-10'!$F$12:$U$44,16,FALSE)))))</f>
        <v/>
      </c>
      <c r="V35" s="16" t="str">
        <f>IF(F35="","",(O35+VLOOKUP('Leg-11'!F35,'Leg-10'!$F$12:$V$44,17,FALSE)))</f>
        <v/>
      </c>
      <c r="W35" s="217" t="str">
        <f>IF(P35="","",((O35+(VLOOKUP('Leg-11'!P35,'Leg-10'!$F$12:$V$44,17,FALSE)))/(U35*24)))</f>
        <v/>
      </c>
      <c r="X35" s="149" t="str">
        <f t="shared" si="6"/>
        <v/>
      </c>
    </row>
    <row r="36" spans="1:24" x14ac:dyDescent="0.25">
      <c r="A36" s="435" t="str">
        <f>IF(('Leg-10'!F36=""),"",('Leg-10'!F36))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IF((H36=""),"",(H36-(VLOOKUP(F36,'Leg-11'!$A$12:$C$44,3,FALSE))))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97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IF(F36="",(""),((R36+(VLOOKUP(P36,'Leg-10'!$F$12:$U$44,16,FALSE)))))</f>
        <v/>
      </c>
      <c r="V36" s="16" t="str">
        <f>IF(F36="","",(O36+VLOOKUP('Leg-11'!F36,'Leg-10'!$F$12:$V$44,17,FALSE)))</f>
        <v/>
      </c>
      <c r="W36" s="217" t="str">
        <f>IF(P36="","",((O36+(VLOOKUP('Leg-11'!P36,'Leg-10'!$F$12:$V$44,17,FALSE)))/(U36*24)))</f>
        <v/>
      </c>
      <c r="X36" s="149" t="str">
        <f t="shared" si="6"/>
        <v/>
      </c>
    </row>
    <row r="37" spans="1:24" x14ac:dyDescent="0.25">
      <c r="A37" s="435" t="str">
        <f>IF(('Leg-10'!F37=""),"",('Leg-10'!F37))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IF((H37=""),"",(H37-(VLOOKUP(F37,'Leg-11'!$A$12:$C$44,3,FALSE))))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97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IF(F37="",(""),((R37+(VLOOKUP(P37,'Leg-10'!$F$12:$U$44,16,FALSE)))))</f>
        <v/>
      </c>
      <c r="V37" s="16" t="str">
        <f>IF(F37="","",(O37+VLOOKUP('Leg-11'!F37,'Leg-10'!$F$12:$V$44,17,FALSE)))</f>
        <v/>
      </c>
      <c r="W37" s="217" t="str">
        <f>IF(P37="","",((O37+(VLOOKUP('Leg-11'!P37,'Leg-10'!$F$12:$V$44,17,FALSE)))/(U37*24)))</f>
        <v/>
      </c>
      <c r="X37" s="149" t="str">
        <f t="shared" si="6"/>
        <v/>
      </c>
    </row>
    <row r="38" spans="1:24" x14ac:dyDescent="0.25">
      <c r="A38" s="435" t="str">
        <f>IF(('Leg-10'!F38=""),"",('Leg-10'!F38))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IF((H38=""),"",(H38-(VLOOKUP(F38,'Leg-11'!$A$12:$C$44,3,FALSE))))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97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IF(F38="",(""),((R38+(VLOOKUP(P38,'Leg-10'!$F$12:$U$44,16,FALSE)))))</f>
        <v/>
      </c>
      <c r="V38" s="16" t="str">
        <f>IF(F38="","",(O38+VLOOKUP('Leg-11'!F38,'Leg-10'!$F$12:$V$44,17,FALSE)))</f>
        <v/>
      </c>
      <c r="W38" s="217" t="str">
        <f>IF(P38="","",((O38+(VLOOKUP('Leg-11'!P38,'Leg-10'!$F$12:$V$44,17,FALSE)))/(U38*24)))</f>
        <v/>
      </c>
      <c r="X38" s="149" t="str">
        <f t="shared" si="6"/>
        <v/>
      </c>
    </row>
    <row r="39" spans="1:24" x14ac:dyDescent="0.25">
      <c r="A39" s="435" t="str">
        <f>IF(('Leg-10'!F39=""),"",('Leg-10'!F39))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IF((H39=""),"",(H39-(VLOOKUP(F39,'Leg-11'!$A$12:$C$44,3,FALSE))))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97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IF(F39="",(""),((R39+(VLOOKUP(P39,'Leg-10'!$F$12:$U$44,16,FALSE)))))</f>
        <v/>
      </c>
      <c r="V39" s="16" t="str">
        <f>IF(F39="","",(O39+VLOOKUP('Leg-11'!F39,'Leg-10'!$F$12:$V$44,17,FALSE)))</f>
        <v/>
      </c>
      <c r="W39" s="217" t="str">
        <f>IF(P39="","",((O39+(VLOOKUP('Leg-11'!P39,'Leg-10'!$F$12:$V$44,17,FALSE)))/(U39*24)))</f>
        <v/>
      </c>
      <c r="X39" s="149" t="str">
        <f t="shared" si="6"/>
        <v/>
      </c>
    </row>
    <row r="40" spans="1:24" x14ac:dyDescent="0.25">
      <c r="A40" s="435" t="str">
        <f>IF(('Leg-10'!F40=""),"",('Leg-10'!F40))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IF((H40=""),"",(H40-(VLOOKUP(F40,'Leg-11'!$A$12:$C$44,3,FALSE))))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97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IF(F40="",(""),((R40+(VLOOKUP(P40,'Leg-10'!$F$12:$U$44,16,FALSE)))))</f>
        <v/>
      </c>
      <c r="V40" s="16" t="str">
        <f>IF(F40="","",(O40+VLOOKUP('Leg-11'!F40,'Leg-10'!$F$12:$V$44,17,FALSE)))</f>
        <v/>
      </c>
      <c r="W40" s="217" t="str">
        <f>IF(P40="","",((O40+(VLOOKUP('Leg-11'!P40,'Leg-10'!$F$12:$V$44,17,FALSE)))/(U40*24)))</f>
        <v/>
      </c>
      <c r="X40" s="149" t="str">
        <f t="shared" si="6"/>
        <v/>
      </c>
    </row>
    <row r="41" spans="1:24" x14ac:dyDescent="0.25">
      <c r="A41" s="435" t="str">
        <f>IF(('Leg-10'!F41=""),"",('Leg-10'!F41))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IF((H41=""),"",(H41-(VLOOKUP(F41,'Leg-11'!$A$12:$C$44,3,FALSE))))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97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IF(F41="",(""),((R41+(VLOOKUP(P41,'Leg-10'!$F$12:$U$44,16,FALSE)))))</f>
        <v/>
      </c>
      <c r="V41" s="16" t="str">
        <f>IF(F41="","",(O41+VLOOKUP('Leg-11'!F41,'Leg-10'!$F$12:$V$44,17,FALSE)))</f>
        <v/>
      </c>
      <c r="W41" s="217" t="str">
        <f>IF(P41="","",((O41+(VLOOKUP('Leg-11'!P41,'Leg-10'!$F$12:$V$44,17,FALSE)))/(U41*24)))</f>
        <v/>
      </c>
      <c r="X41" s="149" t="str">
        <f t="shared" si="6"/>
        <v/>
      </c>
    </row>
    <row r="42" spans="1:24" x14ac:dyDescent="0.25">
      <c r="A42" s="435" t="str">
        <f>IF(('Leg-10'!F42=""),"",('Leg-10'!F42))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IF((H42=""),"",(H42-(VLOOKUP(F42,'Leg-11'!$A$12:$C$44,3,FALSE))))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97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IF(F42="",(""),((R42+(VLOOKUP(P42,'Leg-10'!$F$12:$U$44,16,FALSE)))))</f>
        <v/>
      </c>
      <c r="V42" s="16" t="str">
        <f>IF(F42="","",(O42+VLOOKUP('Leg-11'!F42,'Leg-10'!$F$12:$V$44,17,FALSE)))</f>
        <v/>
      </c>
      <c r="W42" s="217" t="str">
        <f>IF(P42="","",((O42+(VLOOKUP('Leg-11'!P42,'Leg-10'!$F$12:$V$44,17,FALSE)))/(U42*24)))</f>
        <v/>
      </c>
      <c r="X42" s="149" t="str">
        <f t="shared" si="6"/>
        <v/>
      </c>
    </row>
    <row r="43" spans="1:24" x14ac:dyDescent="0.25">
      <c r="A43" s="435" t="str">
        <f>IF(('Leg-10'!F43=""),"",('Leg-10'!F43))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IF((H43=""),"",(H43-(VLOOKUP(F43,'Leg-11'!$A$12:$C$44,3,FALSE))))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97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IF(F43="",(""),((R43+(VLOOKUP(P43,'Leg-10'!$F$12:$U$44,16,FALSE)))))</f>
        <v/>
      </c>
      <c r="V43" s="16" t="str">
        <f>IF(F43="","",(O43+VLOOKUP('Leg-11'!F43,'Leg-10'!$F$12:$V$44,17,FALSE)))</f>
        <v/>
      </c>
      <c r="W43" s="217" t="str">
        <f>IF(P43="","",((O43+(VLOOKUP('Leg-11'!P43,'Leg-10'!$F$12:$V$44,17,FALSE)))/(U43*24)))</f>
        <v/>
      </c>
      <c r="X43" s="149" t="str">
        <f t="shared" si="6"/>
        <v/>
      </c>
    </row>
    <row r="44" spans="1:24" ht="15.75" thickBot="1" x14ac:dyDescent="0.3">
      <c r="A44" s="436" t="str">
        <f>IF(('Leg-10'!F44=""),"",('Leg-10'!F44))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437" t="str">
        <f>IF((H44=""),"",(H44-(VLOOKUP(F44,'Leg-11'!$A$12:$C$44,3,FALSE))))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98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IF(F44="",(""),((R44+(VLOOKUP(P44,'Leg-10'!$F$12:$U$44,16,FALSE)))))</f>
        <v/>
      </c>
      <c r="V44" s="9" t="str">
        <f>IF(F44="","",(O44+VLOOKUP('Leg-11'!F44,'Leg-10'!$F$12:$V$44,17,FALSE)))</f>
        <v/>
      </c>
      <c r="W44" s="235" t="str">
        <f>IF(P44="","",((O44+(VLOOKUP('Leg-11'!P44,'Leg-10'!$F$12:$V$44,17,FALSE)))/(U44*24)))</f>
        <v/>
      </c>
      <c r="X44" s="154" t="str">
        <f t="shared" si="6"/>
        <v/>
      </c>
    </row>
  </sheetData>
  <sheetProtection algorithmName="SHA-512" hashValue="EaJqas5fQt3gluC3qOU5zhrdhrgzzojbqp4bZN5BNbOcqYHVrpVeIjEb/pCiky1kkC8t8Sa4t3TBtHn6trUrTw==" saltValue="dTWxyf6wSAS0eIomKCtbww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1A7D-7738-48F8-9747-DA1E0426FB01}">
  <dimension ref="A1:AE44"/>
  <sheetViews>
    <sheetView zoomScaleNormal="100" workbookViewId="0">
      <selection activeCell="K13" sqref="K13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  <col min="26" max="26" width="6.7109375" customWidth="1"/>
    <col min="27" max="27" width="15.7109375" customWidth="1"/>
    <col min="28" max="28" width="9.140625" customWidth="1"/>
  </cols>
  <sheetData>
    <row r="1" spans="1:31" ht="19.5" thickBot="1" x14ac:dyDescent="0.35">
      <c r="A1" s="496" t="s">
        <v>235</v>
      </c>
      <c r="B1" s="497"/>
      <c r="C1" s="497"/>
      <c r="D1" s="497"/>
      <c r="E1" s="498"/>
      <c r="F1" s="256" t="s">
        <v>238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243</v>
      </c>
      <c r="R1" s="182"/>
      <c r="S1" s="183"/>
      <c r="T1" s="184"/>
      <c r="U1" s="185"/>
      <c r="V1" s="185"/>
      <c r="W1" s="184"/>
      <c r="X1" s="187"/>
      <c r="Z1" s="418"/>
      <c r="AA1" s="419"/>
      <c r="AB1" s="276"/>
      <c r="AC1" s="276"/>
      <c r="AD1" s="108"/>
      <c r="AE1" s="276"/>
    </row>
    <row r="2" spans="1:31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  <c r="Z2" s="420"/>
      <c r="AA2" s="274"/>
      <c r="AB2" s="276"/>
      <c r="AC2" s="276"/>
      <c r="AD2" s="108"/>
      <c r="AE2" s="276"/>
    </row>
    <row r="3" spans="1:31" ht="19.5" thickBot="1" x14ac:dyDescent="0.35">
      <c r="A3" s="248" t="s">
        <v>236</v>
      </c>
      <c r="B3" s="249"/>
      <c r="C3" s="250"/>
      <c r="D3" s="251"/>
      <c r="E3" s="52" t="s">
        <v>38</v>
      </c>
      <c r="F3" s="66"/>
      <c r="G3" s="494" t="s">
        <v>239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244</v>
      </c>
      <c r="S3" s="524"/>
      <c r="T3" s="525"/>
      <c r="U3" s="524" t="s">
        <v>245</v>
      </c>
      <c r="V3" s="524"/>
      <c r="W3" s="524"/>
      <c r="X3" s="525"/>
      <c r="Z3" s="111"/>
      <c r="AA3" s="524"/>
      <c r="AB3" s="524"/>
      <c r="AC3" s="524"/>
      <c r="AD3" s="524"/>
      <c r="AE3" s="419"/>
    </row>
    <row r="4" spans="1:31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/>
      <c r="O4" s="161"/>
      <c r="P4" s="311"/>
      <c r="Q4" s="196"/>
      <c r="R4" s="245"/>
      <c r="S4" s="197"/>
      <c r="T4" s="246"/>
      <c r="U4" s="199"/>
      <c r="V4" s="199"/>
      <c r="W4" s="198"/>
      <c r="X4" s="200"/>
      <c r="Z4" s="111"/>
      <c r="AA4" s="193"/>
      <c r="AB4" s="276"/>
      <c r="AC4" s="276"/>
      <c r="AD4" s="108"/>
      <c r="AE4" s="276"/>
    </row>
    <row r="5" spans="1:31" ht="19.5" thickBot="1" x14ac:dyDescent="0.35">
      <c r="A5" s="46"/>
      <c r="B5" s="272" t="s">
        <v>105</v>
      </c>
      <c r="C5" s="393"/>
      <c r="D5" s="371"/>
      <c r="E5" s="48" t="s">
        <v>237</v>
      </c>
      <c r="F5" s="66"/>
      <c r="G5" s="270" t="s">
        <v>101</v>
      </c>
      <c r="H5" s="486"/>
      <c r="I5" s="487"/>
      <c r="J5" s="486"/>
      <c r="K5" s="487"/>
      <c r="L5" s="527" t="s">
        <v>240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  <c r="Z5" s="111"/>
      <c r="AA5" s="193"/>
      <c r="AB5" s="531"/>
      <c r="AC5" s="531"/>
      <c r="AD5" s="532"/>
      <c r="AE5" s="532"/>
    </row>
    <row r="6" spans="1:31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241</v>
      </c>
      <c r="Q6" s="203" t="s">
        <v>241</v>
      </c>
      <c r="R6" s="204" t="s">
        <v>241</v>
      </c>
      <c r="S6" s="119" t="s">
        <v>241</v>
      </c>
      <c r="T6" s="205" t="s">
        <v>241</v>
      </c>
      <c r="U6" s="206" t="s">
        <v>246</v>
      </c>
      <c r="V6" s="332" t="s">
        <v>246</v>
      </c>
      <c r="W6" s="330" t="s">
        <v>246</v>
      </c>
      <c r="X6" s="331" t="s">
        <v>246</v>
      </c>
      <c r="Z6" s="111"/>
      <c r="AA6" s="111"/>
      <c r="AB6" s="108"/>
      <c r="AC6" s="421"/>
      <c r="AD6" s="422"/>
      <c r="AE6" s="422"/>
    </row>
    <row r="7" spans="1:31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241</v>
      </c>
      <c r="I7" s="83" t="s">
        <v>241</v>
      </c>
      <c r="J7" s="83" t="s">
        <v>241</v>
      </c>
      <c r="K7" s="84" t="s">
        <v>241</v>
      </c>
      <c r="L7" s="83" t="s">
        <v>241</v>
      </c>
      <c r="M7" s="83" t="s">
        <v>241</v>
      </c>
      <c r="N7" s="84" t="s">
        <v>242</v>
      </c>
      <c r="O7" s="262" t="s">
        <v>241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  <c r="Y7" s="6"/>
      <c r="Z7" s="111"/>
      <c r="AA7" s="108"/>
      <c r="AB7" s="108"/>
      <c r="AC7" s="108"/>
      <c r="AD7" s="423"/>
      <c r="AE7" s="423"/>
    </row>
    <row r="8" spans="1:3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  <c r="Y8" s="6"/>
      <c r="Z8" s="111"/>
      <c r="AA8" s="108"/>
      <c r="AB8" s="108"/>
      <c r="AC8" s="108"/>
      <c r="AD8" s="423"/>
      <c r="AE8" s="108"/>
    </row>
    <row r="9" spans="1:3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241</v>
      </c>
      <c r="U9" s="291" t="s">
        <v>10</v>
      </c>
      <c r="V9" s="226" t="s">
        <v>67</v>
      </c>
      <c r="W9" s="329" t="s">
        <v>247</v>
      </c>
      <c r="X9" s="322" t="s">
        <v>248</v>
      </c>
      <c r="Y9" s="6"/>
      <c r="Z9" s="111"/>
      <c r="AA9" s="108"/>
      <c r="AB9" s="423"/>
      <c r="AC9" s="108"/>
      <c r="AD9" s="422"/>
      <c r="AE9" s="422"/>
    </row>
    <row r="10" spans="1:3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  <c r="Y10" s="6"/>
      <c r="Z10" s="228"/>
      <c r="AA10" s="228"/>
      <c r="AB10" s="108"/>
      <c r="AC10" s="424"/>
      <c r="AD10" s="108"/>
      <c r="AE10" s="108"/>
    </row>
    <row r="11" spans="1:3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52" t="s">
        <v>89</v>
      </c>
      <c r="G11" s="453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  <c r="Y11" s="6"/>
      <c r="Z11" s="425"/>
      <c r="AA11" s="426"/>
      <c r="AB11" s="427"/>
      <c r="AC11" s="424"/>
      <c r="AD11" s="428"/>
      <c r="AE11" s="428"/>
    </row>
    <row r="12" spans="1:31" x14ac:dyDescent="0.25">
      <c r="A12" s="255" t="str">
        <f>IF(('Leg-11'!F12=""),"",('Leg-11'!F12))</f>
        <v/>
      </c>
      <c r="B12" s="60" t="str">
        <f>IF((A12=""),"",VLOOKUP(A12,'Car-Name'!$A$12:$B$44,2))</f>
        <v/>
      </c>
      <c r="C12" s="369"/>
      <c r="D12" s="60" t="str">
        <f>IF((A12=""),"",VLOOKUP(A12,'Car-Name'!$A$12:$C$44,3))</f>
        <v/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IF((H12=""),"",(H12-(VLOOKUP(F12,'Leg-12'!$A$12:$C$44,3,FALSE))))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87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IF(F12="",(""),((R12+(VLOOKUP(P12,'Leg-11'!$F$12:$U$44,16,FALSE)))))</f>
        <v/>
      </c>
      <c r="V12" s="16" t="str">
        <f>IF(F12="","",(O12+VLOOKUP('Leg-12'!F12,'Leg-11'!$F$12:$V$44,17,FALSE)))</f>
        <v/>
      </c>
      <c r="W12" s="217" t="str">
        <f>IF(P12="","",((O12+(VLOOKUP('Leg-12'!P12,'Leg-11'!$F$12:$V$44,17,FALSE)))/(U12*24)))</f>
        <v/>
      </c>
      <c r="X12" s="144" t="str">
        <f>IF(W12="","",(RANK(U12,$U$12:$U$44,1)))</f>
        <v/>
      </c>
      <c r="Y12" s="6"/>
      <c r="Z12" s="111"/>
      <c r="AA12" s="193"/>
      <c r="AB12" s="429"/>
      <c r="AC12" s="108"/>
      <c r="AD12" s="106"/>
      <c r="AE12" s="108"/>
    </row>
    <row r="13" spans="1:31" x14ac:dyDescent="0.25">
      <c r="A13" s="255" t="str">
        <f>IF(('Leg-11'!F13=""),"",('Leg-11'!F13))</f>
        <v/>
      </c>
      <c r="B13" s="254" t="str">
        <f>IF((A13=""),"",VLOOKUP(A13,'Car-Name'!$A$12:$B$44,2))</f>
        <v/>
      </c>
      <c r="C13" s="372"/>
      <c r="D13" s="254" t="str">
        <f>IF((A13=""),"",VLOOKUP(A13,'Car-Name'!$A$12:$C$44,3))</f>
        <v/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IF((H13=""),"",(H13-(VLOOKUP(F13,'Leg-12'!$A$12:$C$44,3,FALSE))))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88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IF(F13="",(""),((R13+(VLOOKUP(P13,'Leg-11'!$F$12:$U$44,16,FALSE)))))</f>
        <v/>
      </c>
      <c r="V13" s="16" t="str">
        <f>IF(F13="","",(O13+VLOOKUP('Leg-12'!F13,'Leg-11'!$F$12:$V$44,17,FALSE)))</f>
        <v/>
      </c>
      <c r="W13" s="217" t="str">
        <f>IF(P13="","",((O13+(VLOOKUP('Leg-12'!P13,'Leg-11'!$F$12:$V$44,17,FALSE)))/(U13*24)))</f>
        <v/>
      </c>
      <c r="X13" s="149" t="str">
        <f>IF(W13="","",(RANK(U13,$U$12:$U$44,1)))</f>
        <v/>
      </c>
      <c r="Y13" s="6"/>
      <c r="Z13" s="111"/>
      <c r="AA13" s="193"/>
      <c r="AB13" s="429"/>
      <c r="AC13" s="108"/>
      <c r="AD13" s="106"/>
      <c r="AE13" s="108"/>
    </row>
    <row r="14" spans="1:31" x14ac:dyDescent="0.25">
      <c r="A14" s="255" t="str">
        <f>IF(('Leg-11'!F14=""),"",('Leg-11'!F14))</f>
        <v/>
      </c>
      <c r="B14" s="254" t="str">
        <f>IF((A14=""),"",VLOOKUP(A14,'Car-Name'!$A$12:$B$44,2))</f>
        <v/>
      </c>
      <c r="C14" s="372"/>
      <c r="D14" s="254" t="str">
        <f>IF((A14=""),"",VLOOKUP(A14,'Car-Name'!$A$12:$C$44,3))</f>
        <v/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IF((H14=""),"",(H14-(VLOOKUP(F14,'Leg-12'!$A$12:$C$44,3,FALSE))))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88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IF(F14="",(""),((R14+(VLOOKUP(P14,'Leg-11'!$F$12:$U$44,16,FALSE)))))</f>
        <v/>
      </c>
      <c r="V14" s="16" t="str">
        <f>IF(F14="","",(O14+VLOOKUP('Leg-12'!F14,'Leg-11'!$F$12:$V$44,17,FALSE)))</f>
        <v/>
      </c>
      <c r="W14" s="217" t="str">
        <f>IF(P14="","",((O14+(VLOOKUP('Leg-12'!P14,'Leg-11'!$F$12:$V$44,17,FALSE)))/(U14*24)))</f>
        <v/>
      </c>
      <c r="X14" s="149" t="str">
        <f t="shared" ref="X14:X44" si="6">IF(W14="","",(RANK(U14,$U$12:$U$44,1)))</f>
        <v/>
      </c>
      <c r="Y14" s="6"/>
      <c r="Z14" s="111"/>
      <c r="AA14" s="193"/>
      <c r="AB14" s="429"/>
      <c r="AC14" s="108"/>
      <c r="AD14" s="106"/>
      <c r="AE14" s="108"/>
    </row>
    <row r="15" spans="1:31" x14ac:dyDescent="0.25">
      <c r="A15" s="255" t="str">
        <f>IF(('Leg-11'!F15=""),"",('Leg-11'!F15))</f>
        <v/>
      </c>
      <c r="B15" s="254" t="str">
        <f>IF((A15=""),"",VLOOKUP(A15,'Car-Name'!$A$12:$B$44,2))</f>
        <v/>
      </c>
      <c r="C15" s="372"/>
      <c r="D15" s="254" t="str">
        <f>IF((A15=""),"",VLOOKUP(A15,'Car-Name'!$A$12:$C$44,3))</f>
        <v/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IF((H15=""),"",(H15-(VLOOKUP(F15,'Leg-12'!$A$12:$C$44,3,FALSE))))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88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IF(F15="",(""),((R15+(VLOOKUP(P15,'Leg-11'!$F$12:$U$44,16,FALSE)))))</f>
        <v/>
      </c>
      <c r="V15" s="16" t="str">
        <f>IF(F15="","",(O15+VLOOKUP('Leg-12'!F15,'Leg-11'!$F$12:$V$44,17,FALSE)))</f>
        <v/>
      </c>
      <c r="W15" s="217" t="str">
        <f>IF(P15="","",((O15+(VLOOKUP('Leg-12'!P15,'Leg-11'!$F$12:$V$44,17,FALSE)))/(U15*24)))</f>
        <v/>
      </c>
      <c r="X15" s="149" t="str">
        <f t="shared" si="6"/>
        <v/>
      </c>
      <c r="Y15" s="6"/>
      <c r="Z15" s="111"/>
      <c r="AA15" s="193"/>
      <c r="AB15" s="429"/>
      <c r="AC15" s="108"/>
      <c r="AD15" s="106"/>
      <c r="AE15" s="108"/>
    </row>
    <row r="16" spans="1:31" x14ac:dyDescent="0.25">
      <c r="A16" s="255" t="str">
        <f>IF(('Leg-11'!F16=""),"",('Leg-11'!F16))</f>
        <v/>
      </c>
      <c r="B16" s="254" t="str">
        <f>IF((A16=""),"",VLOOKUP(A16,'Car-Name'!$A$12:$B$44,2))</f>
        <v/>
      </c>
      <c r="C16" s="372"/>
      <c r="D16" s="254" t="str">
        <f>IF((A16=""),"",VLOOKUP(A16,'Car-Name'!$A$12:$C$44,3))</f>
        <v/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IF((H16=""),"",(H16-(VLOOKUP(F16,'Leg-12'!$A$12:$C$44,3,FALSE))))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88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IF(F16="",(""),((R16+(VLOOKUP(P16,'Leg-11'!$F$12:$U$44,16,FALSE)))))</f>
        <v/>
      </c>
      <c r="V16" s="16" t="str">
        <f>IF(F16="","",(O16+VLOOKUP('Leg-12'!F16,'Leg-11'!$F$12:$V$44,17,FALSE)))</f>
        <v/>
      </c>
      <c r="W16" s="217" t="str">
        <f>IF(P16="","",((O16+(VLOOKUP('Leg-12'!P16,'Leg-11'!$F$12:$V$44,17,FALSE)))/(U16*24)))</f>
        <v/>
      </c>
      <c r="X16" s="149" t="str">
        <f t="shared" si="6"/>
        <v/>
      </c>
      <c r="Y16" s="6"/>
      <c r="Z16" s="111"/>
      <c r="AA16" s="193"/>
      <c r="AB16" s="429"/>
      <c r="AC16" s="108"/>
      <c r="AD16" s="106"/>
      <c r="AE16" s="108"/>
    </row>
    <row r="17" spans="1:31" x14ac:dyDescent="0.25">
      <c r="A17" s="255" t="str">
        <f>IF(('Leg-11'!F17=""),"",('Leg-11'!F17))</f>
        <v/>
      </c>
      <c r="B17" s="254" t="str">
        <f>IF((A17=""),"",VLOOKUP(A17,'Car-Name'!$A$12:$B$44,2))</f>
        <v/>
      </c>
      <c r="C17" s="372"/>
      <c r="D17" s="254" t="str">
        <f>IF((A17=""),"",VLOOKUP(A17,'Car-Name'!$A$12:$C$44,3))</f>
        <v/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IF((H17=""),"",(H17-(VLOOKUP(F17,'Leg-12'!$A$12:$C$44,3,FALSE))))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88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IF(F17="",(""),((R17+(VLOOKUP(P17,'Leg-11'!$F$12:$U$44,16,FALSE)))))</f>
        <v/>
      </c>
      <c r="V17" s="16" t="str">
        <f>IF(F17="","",(O17+VLOOKUP('Leg-12'!F17,'Leg-11'!$F$12:$V$44,17,FALSE)))</f>
        <v/>
      </c>
      <c r="W17" s="217" t="str">
        <f>IF(P17="","",((O17+(VLOOKUP('Leg-12'!P17,'Leg-11'!$F$12:$V$44,17,FALSE)))/(U17*24)))</f>
        <v/>
      </c>
      <c r="X17" s="149" t="str">
        <f t="shared" si="6"/>
        <v/>
      </c>
      <c r="Y17" s="6"/>
      <c r="Z17" s="111"/>
      <c r="AA17" s="193"/>
      <c r="AB17" s="429"/>
      <c r="AC17" s="108"/>
      <c r="AD17" s="106"/>
      <c r="AE17" s="108"/>
    </row>
    <row r="18" spans="1:31" x14ac:dyDescent="0.25">
      <c r="A18" s="255" t="str">
        <f>IF(('Leg-11'!F18=""),"",('Leg-11'!F18))</f>
        <v/>
      </c>
      <c r="B18" s="254" t="str">
        <f>IF((A18=""),"",VLOOKUP(A18,'Car-Name'!$A$12:$B$44,2))</f>
        <v/>
      </c>
      <c r="C18" s="372"/>
      <c r="D18" s="254" t="str">
        <f>IF((A18=""),"",VLOOKUP(A18,'Car-Name'!$A$12:$C$44,3))</f>
        <v/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IF((H18=""),"",(H18-(VLOOKUP(F18,'Leg-12'!$A$12:$C$44,3,FALSE))))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88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IF(F18="",(""),((R18+(VLOOKUP(P18,'Leg-11'!$F$12:$U$44,16,FALSE)))))</f>
        <v/>
      </c>
      <c r="V18" s="16" t="str">
        <f>IF(F18="","",(O18+VLOOKUP('Leg-12'!F18,'Leg-11'!$F$12:$V$44,17,FALSE)))</f>
        <v/>
      </c>
      <c r="W18" s="217" t="str">
        <f>IF(P18="","",((O18+(VLOOKUP('Leg-12'!P18,'Leg-11'!$F$12:$V$44,17,FALSE)))/(U18*24)))</f>
        <v/>
      </c>
      <c r="X18" s="149" t="str">
        <f t="shared" si="6"/>
        <v/>
      </c>
      <c r="Y18" s="6"/>
      <c r="Z18" s="111"/>
      <c r="AA18" s="193"/>
      <c r="AB18" s="429"/>
      <c r="AC18" s="108"/>
      <c r="AD18" s="106"/>
      <c r="AE18" s="108"/>
    </row>
    <row r="19" spans="1:31" x14ac:dyDescent="0.25">
      <c r="A19" s="255" t="str">
        <f>IF(('Leg-11'!F19=""),"",('Leg-11'!F19))</f>
        <v/>
      </c>
      <c r="B19" s="254" t="str">
        <f>IF((A19=""),"",VLOOKUP(A19,'Car-Name'!$A$12:$B$44,2))</f>
        <v/>
      </c>
      <c r="C19" s="372"/>
      <c r="D19" s="254" t="str">
        <f>IF((A19=""),"",VLOOKUP(A19,'Car-Name'!$A$12:$C$44,3))</f>
        <v/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IF((H19=""),"",(H19-(VLOOKUP(F19,'Leg-12'!$A$12:$C$44,3,FALSE))))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88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IF(F19="",(""),((R19+(VLOOKUP(P19,'Leg-11'!$F$12:$U$44,16,FALSE)))))</f>
        <v/>
      </c>
      <c r="V19" s="16" t="str">
        <f>IF(F19="","",(O19+VLOOKUP('Leg-12'!F19,'Leg-11'!$F$12:$V$44,17,FALSE)))</f>
        <v/>
      </c>
      <c r="W19" s="217" t="str">
        <f>IF(P19="","",((O19+(VLOOKUP('Leg-12'!P19,'Leg-11'!$F$12:$V$44,17,FALSE)))/(U19*24)))</f>
        <v/>
      </c>
      <c r="X19" s="149" t="str">
        <f t="shared" si="6"/>
        <v/>
      </c>
      <c r="Y19" s="6"/>
      <c r="Z19" s="111"/>
      <c r="AA19" s="193"/>
      <c r="AB19" s="429"/>
      <c r="AC19" s="108"/>
      <c r="AD19" s="106"/>
      <c r="AE19" s="108"/>
    </row>
    <row r="20" spans="1:31" x14ac:dyDescent="0.25">
      <c r="A20" s="255" t="str">
        <f>IF(('Leg-11'!F20=""),"",('Leg-11'!F20))</f>
        <v/>
      </c>
      <c r="B20" s="254" t="str">
        <f>IF((A20=""),"",VLOOKUP(A20,'Car-Name'!$A$12:$B$44,2))</f>
        <v/>
      </c>
      <c r="C20" s="372"/>
      <c r="D20" s="254" t="str">
        <f>IF((A20=""),"",VLOOKUP(A20,'Car-Name'!$A$12:$C$44,3))</f>
        <v/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IF((H20=""),"",(H20-(VLOOKUP(F20,'Leg-12'!$A$12:$C$44,3,FALSE))))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88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IF(F20="",(""),((R20+(VLOOKUP(P20,'Leg-11'!$F$12:$U$44,16,FALSE)))))</f>
        <v/>
      </c>
      <c r="V20" s="16" t="str">
        <f>IF(F20="","",(O20+VLOOKUP('Leg-12'!F20,'Leg-11'!$F$12:$V$44,17,FALSE)))</f>
        <v/>
      </c>
      <c r="W20" s="217" t="str">
        <f>IF(P20="","",((O20+(VLOOKUP('Leg-12'!P20,'Leg-11'!$F$12:$V$44,17,FALSE)))/(U20*24)))</f>
        <v/>
      </c>
      <c r="X20" s="149" t="str">
        <f t="shared" si="6"/>
        <v/>
      </c>
      <c r="Y20" s="6"/>
      <c r="Z20" s="111"/>
      <c r="AA20" s="193"/>
      <c r="AB20" s="429"/>
      <c r="AC20" s="108"/>
      <c r="AD20" s="106"/>
      <c r="AE20" s="108"/>
    </row>
    <row r="21" spans="1:31" x14ac:dyDescent="0.25">
      <c r="A21" s="255" t="str">
        <f>IF(('Leg-11'!F21=""),"",('Leg-11'!F21))</f>
        <v/>
      </c>
      <c r="B21" s="254" t="str">
        <f>IF((A21=""),"",VLOOKUP(A21,'Car-Name'!$A$12:$B$44,2))</f>
        <v/>
      </c>
      <c r="C21" s="372"/>
      <c r="D21" s="254" t="str">
        <f>IF((A21=""),"",VLOOKUP(A21,'Car-Name'!$A$12:$C$44,3))</f>
        <v/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IF((H21=""),"",(H21-(VLOOKUP(F21,'Leg-12'!$A$12:$C$44,3,FALSE))))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88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IF(F21="",(""),((R21+(VLOOKUP(P21,'Leg-11'!$F$12:$U$44,16,FALSE)))))</f>
        <v/>
      </c>
      <c r="V21" s="16" t="str">
        <f>IF(F21="","",(O21+VLOOKUP('Leg-12'!F21,'Leg-11'!$F$12:$V$44,17,FALSE)))</f>
        <v/>
      </c>
      <c r="W21" s="217" t="str">
        <f>IF(P21="","",((O21+(VLOOKUP('Leg-12'!P21,'Leg-11'!$F$12:$V$44,17,FALSE)))/(U21*24)))</f>
        <v/>
      </c>
      <c r="X21" s="149" t="str">
        <f t="shared" si="6"/>
        <v/>
      </c>
      <c r="Y21" s="6"/>
      <c r="Z21" s="111"/>
      <c r="AA21" s="193"/>
      <c r="AB21" s="429"/>
      <c r="AC21" s="108"/>
      <c r="AD21" s="106"/>
      <c r="AE21" s="108"/>
    </row>
    <row r="22" spans="1:31" x14ac:dyDescent="0.25">
      <c r="A22" s="255" t="str">
        <f>IF(('Leg-11'!F22=""),"",('Leg-11'!F22))</f>
        <v/>
      </c>
      <c r="B22" s="254" t="str">
        <f>IF((A22=""),"",VLOOKUP(A22,'Car-Name'!$A$12:$B$44,2))</f>
        <v/>
      </c>
      <c r="C22" s="372"/>
      <c r="D22" s="254" t="str">
        <f>IF((A22=""),"",VLOOKUP(A22,'Car-Name'!$A$12:$C$44,3))</f>
        <v/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IF((H22=""),"",(H22-(VLOOKUP(F22,'Leg-12'!$A$12:$C$44,3,FALSE))))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88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IF(F22="",(""),((R22+(VLOOKUP(P22,'Leg-11'!$F$12:$U$44,16,FALSE)))))</f>
        <v/>
      </c>
      <c r="V22" s="16" t="str">
        <f>IF(F22="","",(O22+VLOOKUP('Leg-12'!F22,'Leg-11'!$F$12:$V$44,17,FALSE)))</f>
        <v/>
      </c>
      <c r="W22" s="217" t="str">
        <f>IF(P22="","",((O22+(VLOOKUP('Leg-12'!P22,'Leg-11'!$F$12:$V$44,17,FALSE)))/(U22*24)))</f>
        <v/>
      </c>
      <c r="X22" s="149" t="str">
        <f t="shared" si="6"/>
        <v/>
      </c>
      <c r="Y22" s="6"/>
      <c r="Z22" s="111"/>
      <c r="AA22" s="193"/>
      <c r="AB22" s="429"/>
      <c r="AC22" s="108"/>
      <c r="AD22" s="106"/>
      <c r="AE22" s="108"/>
    </row>
    <row r="23" spans="1:31" x14ac:dyDescent="0.25">
      <c r="A23" s="255" t="str">
        <f>IF(('Leg-11'!F23=""),"",('Leg-11'!F23))</f>
        <v/>
      </c>
      <c r="B23" s="254" t="str">
        <f>IF((A23=""),"",VLOOKUP(A23,'Car-Name'!$A$12:$B$44,2))</f>
        <v/>
      </c>
      <c r="C23" s="372"/>
      <c r="D23" s="254" t="str">
        <f>IF((A23=""),"",VLOOKUP(A23,'Car-Name'!$A$12:$C$44,3))</f>
        <v/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IF((H23=""),"",(H23-(VLOOKUP(F23,'Leg-12'!$A$12:$C$44,3,FALSE))))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88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IF(F23="",(""),((R23+(VLOOKUP(P23,'Leg-11'!$F$12:$U$44,16,FALSE)))))</f>
        <v/>
      </c>
      <c r="V23" s="16" t="str">
        <f>IF(F23="","",(O23+VLOOKUP('Leg-12'!F23,'Leg-11'!$F$12:$V$44,17,FALSE)))</f>
        <v/>
      </c>
      <c r="W23" s="217" t="str">
        <f>IF(P23="","",((O23+(VLOOKUP('Leg-12'!P23,'Leg-11'!$F$12:$V$44,17,FALSE)))/(U23*24)))</f>
        <v/>
      </c>
      <c r="X23" s="149" t="str">
        <f t="shared" si="6"/>
        <v/>
      </c>
      <c r="Y23" s="6"/>
      <c r="Z23" s="111"/>
      <c r="AA23" s="193"/>
      <c r="AB23" s="429"/>
      <c r="AC23" s="108"/>
      <c r="AD23" s="106"/>
      <c r="AE23" s="108"/>
    </row>
    <row r="24" spans="1:31" x14ac:dyDescent="0.25">
      <c r="A24" s="255" t="str">
        <f>IF(('Leg-11'!F24=""),"",('Leg-11'!F24))</f>
        <v/>
      </c>
      <c r="B24" s="254" t="str">
        <f>IF((A24=""),"",VLOOKUP(A24,'Car-Name'!$A$12:$B$44,2))</f>
        <v/>
      </c>
      <c r="C24" s="372"/>
      <c r="D24" s="254" t="str">
        <f>IF((A24=""),"",VLOOKUP(A24,'Car-Name'!$A$12:$C$44,3))</f>
        <v/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IF((H24=""),"",(H24-(VLOOKUP(F24,'Leg-12'!$A$12:$C$44,3,FALSE))))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88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IF(F24="",(""),((R24+(VLOOKUP(P24,'Leg-11'!$F$12:$U$44,16,FALSE)))))</f>
        <v/>
      </c>
      <c r="V24" s="16" t="str">
        <f>IF(F24="","",(O24+VLOOKUP('Leg-12'!F24,'Leg-11'!$F$12:$V$44,17,FALSE)))</f>
        <v/>
      </c>
      <c r="W24" s="217" t="str">
        <f>IF(P24="","",((O24+(VLOOKUP('Leg-12'!P24,'Leg-11'!$F$12:$V$44,17,FALSE)))/(U24*24)))</f>
        <v/>
      </c>
      <c r="X24" s="149" t="str">
        <f t="shared" si="6"/>
        <v/>
      </c>
      <c r="Y24" s="6"/>
      <c r="Z24" s="111"/>
      <c r="AA24" s="193"/>
      <c r="AB24" s="429"/>
      <c r="AC24" s="108"/>
      <c r="AD24" s="106"/>
      <c r="AE24" s="108"/>
    </row>
    <row r="25" spans="1:31" x14ac:dyDescent="0.25">
      <c r="A25" s="255" t="str">
        <f>IF(('Leg-11'!F25=""),"",('Leg-11'!F25))</f>
        <v/>
      </c>
      <c r="B25" s="254" t="str">
        <f>IF((A25=""),"",VLOOKUP(A25,'Car-Name'!$A$12:$B$44,2))</f>
        <v/>
      </c>
      <c r="C25" s="372"/>
      <c r="D25" s="254" t="str">
        <f>IF((A25=""),"",VLOOKUP(A25,'Car-Name'!$A$12:$C$44,3))</f>
        <v/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IF((H25=""),"",(H25-(VLOOKUP(F25,'Leg-12'!$A$12:$C$44,3,FALSE))))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88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IF(F25="",(""),((R25+(VLOOKUP(P25,'Leg-11'!$F$12:$U$44,16,FALSE)))))</f>
        <v/>
      </c>
      <c r="V25" s="16" t="str">
        <f>IF(F25="","",(O25+VLOOKUP('Leg-12'!F25,'Leg-11'!$F$12:$V$44,17,FALSE)))</f>
        <v/>
      </c>
      <c r="W25" s="217" t="str">
        <f>IF(P25="","",((O25+(VLOOKUP('Leg-12'!P25,'Leg-11'!$F$12:$V$44,17,FALSE)))/(U25*24)))</f>
        <v/>
      </c>
      <c r="X25" s="149" t="str">
        <f t="shared" si="6"/>
        <v/>
      </c>
      <c r="Y25" s="6"/>
      <c r="Z25" s="111"/>
      <c r="AA25" s="193"/>
      <c r="AB25" s="429"/>
      <c r="AC25" s="108"/>
      <c r="AD25" s="106"/>
      <c r="AE25" s="108"/>
    </row>
    <row r="26" spans="1:31" x14ac:dyDescent="0.25">
      <c r="A26" s="255" t="str">
        <f>IF(('Leg-11'!F26=""),"",('Leg-11'!F26))</f>
        <v/>
      </c>
      <c r="B26" s="254" t="str">
        <f>IF((A26=""),"",VLOOKUP(A26,'Car-Name'!$A$12:$B$44,2))</f>
        <v/>
      </c>
      <c r="C26" s="372"/>
      <c r="D26" s="254" t="str">
        <f>IF((A26=""),"",VLOOKUP(A26,'Car-Name'!$A$12:$C$44,3))</f>
        <v/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IF((H26=""),"",(H26-(VLOOKUP(F26,'Leg-12'!$A$12:$C$44,3,FALSE))))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88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IF(F26="",(""),((R26+(VLOOKUP(P26,'Leg-11'!$F$12:$U$44,16,FALSE)))))</f>
        <v/>
      </c>
      <c r="V26" s="16" t="str">
        <f>IF(F26="","",(O26+VLOOKUP('Leg-12'!F26,'Leg-11'!$F$12:$V$44,17,FALSE)))</f>
        <v/>
      </c>
      <c r="W26" s="217" t="str">
        <f>IF(P26="","",((O26+(VLOOKUP('Leg-12'!P26,'Leg-11'!$F$12:$V$44,17,FALSE)))/(U26*24)))</f>
        <v/>
      </c>
      <c r="X26" s="149" t="str">
        <f t="shared" si="6"/>
        <v/>
      </c>
      <c r="Y26" s="6"/>
      <c r="Z26" s="111"/>
      <c r="AA26" s="193"/>
      <c r="AB26" s="429"/>
      <c r="AC26" s="108"/>
      <c r="AD26" s="106"/>
      <c r="AE26" s="108"/>
    </row>
    <row r="27" spans="1:31" x14ac:dyDescent="0.25">
      <c r="A27" s="255" t="str">
        <f>IF(('Leg-11'!F27=""),"",('Leg-11'!F27))</f>
        <v/>
      </c>
      <c r="B27" s="254" t="str">
        <f>IF((A27=""),"",VLOOKUP(A27,'Car-Name'!$A$12:$B$44,2))</f>
        <v/>
      </c>
      <c r="C27" s="372"/>
      <c r="D27" s="254" t="str">
        <f>IF((A27=""),"",VLOOKUP(A27,'Car-Name'!$A$12:$C$44,3))</f>
        <v/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IF((H27=""),"",(H27-(VLOOKUP(F27,'Leg-12'!$A$12:$C$44,3,FALSE))))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88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IF(F27="",(""),((R27+(VLOOKUP(P27,'Leg-11'!$F$12:$U$44,16,FALSE)))))</f>
        <v/>
      </c>
      <c r="V27" s="16" t="str">
        <f>IF(F27="","",(O27+VLOOKUP('Leg-12'!F27,'Leg-11'!$F$12:$V$44,17,FALSE)))</f>
        <v/>
      </c>
      <c r="W27" s="217" t="str">
        <f>IF(P27="","",((O27+(VLOOKUP('Leg-12'!P27,'Leg-11'!$F$12:$V$44,17,FALSE)))/(U27*24)))</f>
        <v/>
      </c>
      <c r="X27" s="149" t="str">
        <f t="shared" si="6"/>
        <v/>
      </c>
      <c r="Y27" s="6"/>
      <c r="Z27" s="111"/>
      <c r="AA27" s="193"/>
      <c r="AB27" s="429"/>
      <c r="AC27" s="108"/>
      <c r="AD27" s="106"/>
      <c r="AE27" s="108"/>
    </row>
    <row r="28" spans="1:31" x14ac:dyDescent="0.25">
      <c r="A28" s="255" t="str">
        <f>IF(('Leg-11'!F28=""),"",('Leg-11'!F28))</f>
        <v/>
      </c>
      <c r="B28" s="254" t="str">
        <f>IF((A28=""),"",VLOOKUP(A28,'Car-Name'!$A$12:$B$44,2))</f>
        <v/>
      </c>
      <c r="C28" s="372"/>
      <c r="D28" s="254" t="str">
        <f>IF((A28=""),"",VLOOKUP(A28,'Car-Name'!$A$12:$C$44,3))</f>
        <v/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IF((H28=""),"",(H28-(VLOOKUP(F28,'Leg-12'!$A$12:$C$44,3,FALSE))))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88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IF(F28="",(""),((R28+(VLOOKUP(P28,'Leg-11'!$F$12:$U$44,16,FALSE)))))</f>
        <v/>
      </c>
      <c r="V28" s="16" t="str">
        <f>IF(F28="","",(O28+VLOOKUP('Leg-12'!F28,'Leg-11'!$F$12:$V$44,17,FALSE)))</f>
        <v/>
      </c>
      <c r="W28" s="217" t="str">
        <f>IF(P28="","",((O28+(VLOOKUP('Leg-12'!P28,'Leg-11'!$F$12:$V$44,17,FALSE)))/(U28*24)))</f>
        <v/>
      </c>
      <c r="X28" s="149" t="str">
        <f t="shared" si="6"/>
        <v/>
      </c>
      <c r="Y28" s="6"/>
      <c r="Z28" s="111"/>
      <c r="AA28" s="193"/>
      <c r="AB28" s="429"/>
      <c r="AC28" s="108"/>
      <c r="AD28" s="106"/>
      <c r="AE28" s="108"/>
    </row>
    <row r="29" spans="1:31" x14ac:dyDescent="0.25">
      <c r="A29" s="255" t="str">
        <f>IF(('Leg-11'!F29=""),"",('Leg-11'!F29))</f>
        <v/>
      </c>
      <c r="B29" s="254" t="str">
        <f>IF((A29=""),"",VLOOKUP(A29,'Car-Name'!$A$12:$B$44,2))</f>
        <v/>
      </c>
      <c r="C29" s="372"/>
      <c r="D29" s="254" t="str">
        <f>IF((A29=""),"",VLOOKUP(A29,'Car-Name'!$A$12:$C$44,3))</f>
        <v/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IF((H29=""),"",(H29-(VLOOKUP(F29,'Leg-12'!$A$12:$C$44,3,FALSE))))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88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IF(F29="",(""),((R29+(VLOOKUP(P29,'Leg-11'!$F$12:$U$44,16,FALSE)))))</f>
        <v/>
      </c>
      <c r="V29" s="16" t="str">
        <f>IF(F29="","",(O29+VLOOKUP('Leg-12'!F29,'Leg-11'!$F$12:$V$44,17,FALSE)))</f>
        <v/>
      </c>
      <c r="W29" s="217" t="str">
        <f>IF(P29="","",((O29+(VLOOKUP('Leg-12'!P29,'Leg-11'!$F$12:$V$44,17,FALSE)))/(U29*24)))</f>
        <v/>
      </c>
      <c r="X29" s="149" t="str">
        <f t="shared" si="6"/>
        <v/>
      </c>
      <c r="Y29" s="6"/>
      <c r="Z29" s="111"/>
      <c r="AA29" s="193"/>
      <c r="AB29" s="429"/>
      <c r="AC29" s="108"/>
      <c r="AD29" s="106"/>
      <c r="AE29" s="108"/>
    </row>
    <row r="30" spans="1:31" x14ac:dyDescent="0.25">
      <c r="A30" s="255" t="str">
        <f>IF(('Leg-11'!F30=""),"",('Leg-11'!F30))</f>
        <v/>
      </c>
      <c r="B30" s="254" t="str">
        <f>IF((A30=""),"",VLOOKUP(A30,'Car-Name'!$A$12:$B$44,2))</f>
        <v/>
      </c>
      <c r="C30" s="372"/>
      <c r="D30" s="254" t="str">
        <f>IF((A30=""),"",VLOOKUP(A30,'Car-Name'!$A$12:$C$44,3))</f>
        <v/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IF((H30=""),"",(H30-(VLOOKUP(F30,'Leg-12'!$A$12:$C$44,3,FALSE))))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88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IF(F30="",(""),((R30+(VLOOKUP(P30,'Leg-11'!$F$12:$U$44,16,FALSE)))))</f>
        <v/>
      </c>
      <c r="V30" s="16" t="str">
        <f>IF(F30="","",(O30+VLOOKUP('Leg-12'!F30,'Leg-11'!$F$12:$V$44,17,FALSE)))</f>
        <v/>
      </c>
      <c r="W30" s="217" t="str">
        <f>IF(P30="","",((O30+(VLOOKUP('Leg-12'!P30,'Leg-11'!$F$12:$V$44,17,FALSE)))/(U30*24)))</f>
        <v/>
      </c>
      <c r="X30" s="149" t="str">
        <f t="shared" si="6"/>
        <v/>
      </c>
      <c r="Y30" s="6"/>
      <c r="Z30" s="111"/>
      <c r="AA30" s="193"/>
      <c r="AB30" s="429"/>
      <c r="AC30" s="108"/>
      <c r="AD30" s="106"/>
      <c r="AE30" s="108"/>
    </row>
    <row r="31" spans="1:31" x14ac:dyDescent="0.25">
      <c r="A31" s="255" t="str">
        <f>IF(('Leg-11'!F31=""),"",('Leg-11'!F31))</f>
        <v/>
      </c>
      <c r="B31" s="254" t="str">
        <f>IF((A31=""),"",VLOOKUP(A31,'Car-Name'!$A$12:$B$44,2))</f>
        <v/>
      </c>
      <c r="C31" s="372"/>
      <c r="D31" s="254" t="str">
        <f>IF((A31=""),"",VLOOKUP(A31,'Car-Name'!$A$12:$C$44,3))</f>
        <v/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IF((H31=""),"",(H31-(VLOOKUP(F31,'Leg-12'!$A$12:$C$44,3,FALSE))))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88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IF(F31="",(""),((R31+(VLOOKUP(P31,'Leg-11'!$F$12:$U$44,16,FALSE)))))</f>
        <v/>
      </c>
      <c r="V31" s="16" t="str">
        <f>IF(F31="","",(O31+VLOOKUP('Leg-12'!F31,'Leg-11'!$F$12:$V$44,17,FALSE)))</f>
        <v/>
      </c>
      <c r="W31" s="217" t="str">
        <f>IF(P31="","",((O31+(VLOOKUP('Leg-12'!P31,'Leg-11'!$F$12:$V$44,17,FALSE)))/(U31*24)))</f>
        <v/>
      </c>
      <c r="X31" s="149" t="str">
        <f t="shared" si="6"/>
        <v/>
      </c>
      <c r="Y31" s="6"/>
      <c r="Z31" s="111"/>
      <c r="AA31" s="193"/>
      <c r="AB31" s="429"/>
      <c r="AC31" s="108"/>
      <c r="AD31" s="106"/>
      <c r="AE31" s="108"/>
    </row>
    <row r="32" spans="1:31" x14ac:dyDescent="0.25">
      <c r="A32" s="255" t="str">
        <f>IF(('Leg-11'!F32=""),"",('Leg-11'!F32))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IF((H32=""),"",(H32-(VLOOKUP(F32,'Leg-12'!$A$12:$C$44,3,FALSE))))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88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IF(F32="",(""),((R32+(VLOOKUP(P32,'Leg-11'!$F$12:$U$44,16,FALSE)))))</f>
        <v/>
      </c>
      <c r="V32" s="16" t="str">
        <f>IF(F32="","",(O32+VLOOKUP('Leg-12'!F32,'Leg-11'!$F$12:$V$44,17,FALSE)))</f>
        <v/>
      </c>
      <c r="W32" s="217" t="str">
        <f>IF(P32="","",((O32+(VLOOKUP('Leg-12'!P32,'Leg-11'!$F$12:$V$44,17,FALSE)))/(U32*24)))</f>
        <v/>
      </c>
      <c r="X32" s="149" t="str">
        <f t="shared" si="6"/>
        <v/>
      </c>
      <c r="Y32" s="6"/>
      <c r="Z32" s="111"/>
      <c r="AA32" s="193"/>
      <c r="AB32" s="429"/>
      <c r="AC32" s="108"/>
      <c r="AD32" s="106"/>
      <c r="AE32" s="108"/>
    </row>
    <row r="33" spans="1:31" x14ac:dyDescent="0.25">
      <c r="A33" s="255" t="str">
        <f>IF(('Leg-11'!F33=""),"",('Leg-11'!F33))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IF((H33=""),"",(H33-(VLOOKUP(F33,'Leg-12'!$A$12:$C$44,3,FALSE))))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88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IF(F33="",(""),((R33+(VLOOKUP(P33,'Leg-11'!$F$12:$U$44,16,FALSE)))))</f>
        <v/>
      </c>
      <c r="V33" s="16" t="str">
        <f>IF(F33="","",(O33+VLOOKUP('Leg-12'!F33,'Leg-11'!$F$12:$V$44,17,FALSE)))</f>
        <v/>
      </c>
      <c r="W33" s="217" t="str">
        <f>IF(P33="","",((O33+(VLOOKUP('Leg-12'!P33,'Leg-11'!$F$12:$V$44,17,FALSE)))/(U33*24)))</f>
        <v/>
      </c>
      <c r="X33" s="149" t="str">
        <f t="shared" si="6"/>
        <v/>
      </c>
      <c r="Y33" s="6"/>
      <c r="Z33" s="111"/>
      <c r="AA33" s="193"/>
      <c r="AB33" s="429"/>
      <c r="AC33" s="108"/>
      <c r="AD33" s="106"/>
      <c r="AE33" s="108"/>
    </row>
    <row r="34" spans="1:31" x14ac:dyDescent="0.25">
      <c r="A34" s="255" t="str">
        <f>IF(('Leg-11'!F34=""),"",('Leg-11'!F34))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IF((H34=""),"",(H34-(VLOOKUP(F34,'Leg-12'!$A$12:$C$44,3,FALSE))))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88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IF(F34="",(""),((R34+(VLOOKUP(P34,'Leg-11'!$F$12:$U$44,16,FALSE)))))</f>
        <v/>
      </c>
      <c r="V34" s="16" t="str">
        <f>IF(F34="","",(O34+VLOOKUP('Leg-12'!F34,'Leg-11'!$F$12:$V$44,17,FALSE)))</f>
        <v/>
      </c>
      <c r="W34" s="217" t="str">
        <f>IF(P34="","",((O34+(VLOOKUP('Leg-12'!P34,'Leg-11'!$F$12:$V$44,17,FALSE)))/(U34*24)))</f>
        <v/>
      </c>
      <c r="X34" s="149" t="str">
        <f t="shared" si="6"/>
        <v/>
      </c>
      <c r="Y34" s="6"/>
      <c r="Z34" s="341"/>
      <c r="AA34" s="341"/>
      <c r="AB34" s="341"/>
      <c r="AC34" s="341"/>
      <c r="AD34" s="341"/>
      <c r="AE34" s="341"/>
    </row>
    <row r="35" spans="1:31" x14ac:dyDescent="0.25">
      <c r="A35" s="255" t="str">
        <f>IF(('Leg-11'!F35=""),"",('Leg-11'!F35))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IF((H35=""),"",(H35-(VLOOKUP(F35,'Leg-12'!$A$12:$C$44,3,FALSE))))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88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IF(F35="",(""),((R35+(VLOOKUP(P35,'Leg-11'!$F$12:$U$44,16,FALSE)))))</f>
        <v/>
      </c>
      <c r="V35" s="16" t="str">
        <f>IF(F35="","",(O35+VLOOKUP('Leg-12'!F35,'Leg-11'!$F$12:$V$44,17,FALSE)))</f>
        <v/>
      </c>
      <c r="W35" s="217" t="str">
        <f>IF(P35="","",((O35+(VLOOKUP('Leg-12'!P35,'Leg-11'!$F$12:$V$44,17,FALSE)))/(U35*24)))</f>
        <v/>
      </c>
      <c r="X35" s="149" t="str">
        <f t="shared" si="6"/>
        <v/>
      </c>
      <c r="Y35" s="6"/>
      <c r="Z35" s="6"/>
      <c r="AA35" s="6"/>
      <c r="AB35" s="6"/>
      <c r="AC35" s="6"/>
      <c r="AD35" s="6"/>
      <c r="AE35" s="6"/>
    </row>
    <row r="36" spans="1:31" x14ac:dyDescent="0.25">
      <c r="A36" s="255" t="str">
        <f>IF(('Leg-11'!F36=""),"",('Leg-11'!F36))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IF((H36=""),"",(H36-(VLOOKUP(F36,'Leg-12'!$A$12:$C$44,3,FALSE))))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88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IF(F36="",(""),((R36+(VLOOKUP(P36,'Leg-11'!$F$12:$U$44,16,FALSE)))))</f>
        <v/>
      </c>
      <c r="V36" s="16" t="str">
        <f>IF(F36="","",(O36+VLOOKUP('Leg-12'!F36,'Leg-11'!$F$12:$V$44,17,FALSE)))</f>
        <v/>
      </c>
      <c r="W36" s="217" t="str">
        <f>IF(P36="","",((O36+(VLOOKUP('Leg-12'!P36,'Leg-11'!$F$12:$V$44,17,FALSE)))/(U36*24)))</f>
        <v/>
      </c>
      <c r="X36" s="149" t="str">
        <f t="shared" si="6"/>
        <v/>
      </c>
      <c r="Y36" s="6"/>
      <c r="Z36" s="6"/>
      <c r="AA36" s="6"/>
      <c r="AB36" s="6"/>
      <c r="AC36" s="6"/>
      <c r="AD36" s="6"/>
      <c r="AE36" s="6"/>
    </row>
    <row r="37" spans="1:31" x14ac:dyDescent="0.25">
      <c r="A37" s="255" t="str">
        <f>IF(('Leg-11'!F37=""),"",('Leg-11'!F37))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IF((H37=""),"",(H37-(VLOOKUP(F37,'Leg-12'!$A$12:$C$44,3,FALSE))))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88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IF(F37="",(""),((R37+(VLOOKUP(P37,'Leg-11'!$F$12:$U$44,16,FALSE)))))</f>
        <v/>
      </c>
      <c r="V37" s="16" t="str">
        <f>IF(F37="","",(O37+VLOOKUP('Leg-12'!F37,'Leg-11'!$F$12:$V$44,17,FALSE)))</f>
        <v/>
      </c>
      <c r="W37" s="217" t="str">
        <f>IF(P37="","",((O37+(VLOOKUP('Leg-12'!P37,'Leg-11'!$F$12:$V$44,17,FALSE)))/(U37*24)))</f>
        <v/>
      </c>
      <c r="X37" s="149" t="str">
        <f t="shared" si="6"/>
        <v/>
      </c>
      <c r="Y37" s="6"/>
      <c r="Z37" s="6"/>
      <c r="AA37" s="6"/>
      <c r="AB37" s="6"/>
      <c r="AC37" s="6"/>
      <c r="AD37" s="6"/>
      <c r="AE37" s="6"/>
    </row>
    <row r="38" spans="1:31" x14ac:dyDescent="0.25">
      <c r="A38" s="255" t="str">
        <f>IF(('Leg-11'!F38=""),"",('Leg-11'!F38))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IF((H38=""),"",(H38-(VLOOKUP(F38,'Leg-12'!$A$12:$C$44,3,FALSE))))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88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IF(F38="",(""),((R38+(VLOOKUP(P38,'Leg-11'!$F$12:$U$44,16,FALSE)))))</f>
        <v/>
      </c>
      <c r="V38" s="16" t="str">
        <f>IF(F38="","",(O38+VLOOKUP('Leg-12'!F38,'Leg-11'!$F$12:$V$44,17,FALSE)))</f>
        <v/>
      </c>
      <c r="W38" s="217" t="str">
        <f>IF(P38="","",((O38+(VLOOKUP('Leg-12'!P38,'Leg-11'!$F$12:$V$44,17,FALSE)))/(U38*24)))</f>
        <v/>
      </c>
      <c r="X38" s="149" t="str">
        <f t="shared" si="6"/>
        <v/>
      </c>
      <c r="Y38" s="6"/>
      <c r="Z38" s="6"/>
      <c r="AA38" s="6"/>
      <c r="AB38" s="6"/>
      <c r="AC38" s="6"/>
      <c r="AD38" s="6"/>
      <c r="AE38" s="6"/>
    </row>
    <row r="39" spans="1:31" x14ac:dyDescent="0.25">
      <c r="A39" s="255" t="str">
        <f>IF(('Leg-11'!F39=""),"",('Leg-11'!F39))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IF((H39=""),"",(H39-(VLOOKUP(F39,'Leg-12'!$A$12:$C$44,3,FALSE))))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88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IF(F39="",(""),((R39+(VLOOKUP(P39,'Leg-11'!$F$12:$U$44,16,FALSE)))))</f>
        <v/>
      </c>
      <c r="V39" s="16" t="str">
        <f>IF(F39="","",(O39+VLOOKUP('Leg-12'!F39,'Leg-11'!$F$12:$V$44,17,FALSE)))</f>
        <v/>
      </c>
      <c r="W39" s="217" t="str">
        <f>IF(P39="","",((O39+(VLOOKUP('Leg-12'!P39,'Leg-11'!$F$12:$V$44,17,FALSE)))/(U39*24)))</f>
        <v/>
      </c>
      <c r="X39" s="149" t="str">
        <f t="shared" si="6"/>
        <v/>
      </c>
      <c r="Y39" s="6"/>
      <c r="Z39" s="6"/>
      <c r="AA39" s="6"/>
      <c r="AB39" s="6"/>
      <c r="AC39" s="6"/>
      <c r="AD39" s="6"/>
      <c r="AE39" s="6"/>
    </row>
    <row r="40" spans="1:31" x14ac:dyDescent="0.25">
      <c r="A40" s="255" t="str">
        <f>IF(('Leg-11'!F40=""),"",('Leg-11'!F40))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IF((H40=""),"",(H40-(VLOOKUP(F40,'Leg-12'!$A$12:$C$44,3,FALSE))))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88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IF(F40="",(""),((R40+(VLOOKUP(P40,'Leg-11'!$F$12:$U$44,16,FALSE)))))</f>
        <v/>
      </c>
      <c r="V40" s="16" t="str">
        <f>IF(F40="","",(O40+VLOOKUP('Leg-12'!F40,'Leg-11'!$F$12:$V$44,17,FALSE)))</f>
        <v/>
      </c>
      <c r="W40" s="217" t="str">
        <f>IF(P40="","",((O40+(VLOOKUP('Leg-12'!P40,'Leg-11'!$F$12:$V$44,17,FALSE)))/(U40*24)))</f>
        <v/>
      </c>
      <c r="X40" s="149" t="str">
        <f t="shared" si="6"/>
        <v/>
      </c>
      <c r="Y40" s="6"/>
      <c r="Z40" s="6"/>
      <c r="AA40" s="6"/>
      <c r="AB40" s="6"/>
      <c r="AC40" s="6"/>
      <c r="AD40" s="6"/>
      <c r="AE40" s="6"/>
    </row>
    <row r="41" spans="1:31" x14ac:dyDescent="0.25">
      <c r="A41" s="255" t="str">
        <f>IF(('Leg-11'!F41=""),"",('Leg-11'!F41))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IF((H41=""),"",(H41-(VLOOKUP(F41,'Leg-12'!$A$12:$C$44,3,FALSE))))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88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IF(F41="",(""),((R41+(VLOOKUP(P41,'Leg-11'!$F$12:$U$44,16,FALSE)))))</f>
        <v/>
      </c>
      <c r="V41" s="16" t="str">
        <f>IF(F41="","",(O41+VLOOKUP('Leg-12'!F41,'Leg-11'!$F$12:$V$44,17,FALSE)))</f>
        <v/>
      </c>
      <c r="W41" s="217" t="str">
        <f>IF(P41="","",((O41+(VLOOKUP('Leg-12'!P41,'Leg-11'!$F$12:$V$44,17,FALSE)))/(U41*24)))</f>
        <v/>
      </c>
      <c r="X41" s="149" t="str">
        <f t="shared" si="6"/>
        <v/>
      </c>
      <c r="Y41" s="6"/>
      <c r="Z41" s="6"/>
      <c r="AA41" s="6"/>
      <c r="AB41" s="6"/>
      <c r="AC41" s="6"/>
      <c r="AD41" s="6"/>
      <c r="AE41" s="6"/>
    </row>
    <row r="42" spans="1:31" x14ac:dyDescent="0.25">
      <c r="A42" s="255" t="str">
        <f>IF(('Leg-11'!F42=""),"",('Leg-11'!F42))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IF((H42=""),"",(H42-(VLOOKUP(F42,'Leg-12'!$A$12:$C$44,3,FALSE))))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88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IF(F42="",(""),((R42+(VLOOKUP(P42,'Leg-11'!$F$12:$U$44,16,FALSE)))))</f>
        <v/>
      </c>
      <c r="V42" s="16" t="str">
        <f>IF(F42="","",(O42+VLOOKUP('Leg-12'!F42,'Leg-11'!$F$12:$V$44,17,FALSE)))</f>
        <v/>
      </c>
      <c r="W42" s="217" t="str">
        <f>IF(P42="","",((O42+(VLOOKUP('Leg-12'!P42,'Leg-11'!$F$12:$V$44,17,FALSE)))/(U42*24)))</f>
        <v/>
      </c>
      <c r="X42" s="149" t="str">
        <f t="shared" si="6"/>
        <v/>
      </c>
      <c r="Y42" s="6"/>
      <c r="Z42" s="6"/>
      <c r="AA42" s="6"/>
      <c r="AB42" s="6"/>
      <c r="AC42" s="6"/>
      <c r="AD42" s="6"/>
      <c r="AE42" s="6"/>
    </row>
    <row r="43" spans="1:31" x14ac:dyDescent="0.25">
      <c r="A43" s="255" t="str">
        <f>IF(('Leg-11'!F43=""),"",('Leg-11'!F43))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IF((H43=""),"",(H43-(VLOOKUP(F43,'Leg-12'!$A$12:$C$44,3,FALSE))))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88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IF(F43="",(""),((R43+(VLOOKUP(P43,'Leg-11'!$F$12:$U$44,16,FALSE)))))</f>
        <v/>
      </c>
      <c r="V43" s="16" t="str">
        <f>IF(F43="","",(O43+VLOOKUP('Leg-12'!F43,'Leg-11'!$F$12:$V$44,17,FALSE)))</f>
        <v/>
      </c>
      <c r="W43" s="217" t="str">
        <f>IF(P43="","",((O43+(VLOOKUP('Leg-12'!P43,'Leg-11'!$F$12:$V$44,17,FALSE)))/(U43*24)))</f>
        <v/>
      </c>
      <c r="X43" s="149" t="str">
        <f t="shared" si="6"/>
        <v/>
      </c>
      <c r="Y43" s="6"/>
      <c r="Z43" s="6"/>
      <c r="AA43" s="6"/>
      <c r="AB43" s="6"/>
      <c r="AC43" s="6"/>
      <c r="AD43" s="6"/>
      <c r="AE43" s="6"/>
    </row>
    <row r="44" spans="1:31" ht="15.75" thickBot="1" x14ac:dyDescent="0.3">
      <c r="A44" s="299" t="str">
        <f>IF(('Leg-11'!F44=""),"",('Leg-11'!F44))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IF((H44=""),"",(H44-(VLOOKUP(F44,'Leg-12'!$A$12:$C$44,3,FALSE))))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89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IF(F44="",(""),((R44+(VLOOKUP(P44,'Leg-11'!$F$12:$U$44,16,FALSE)))))</f>
        <v/>
      </c>
      <c r="V44" s="9" t="str">
        <f>IF(F44="","",(O44+VLOOKUP('Leg-12'!F44,'Leg-11'!$F$12:$V$44,17,FALSE)))</f>
        <v/>
      </c>
      <c r="W44" s="235" t="str">
        <f>IF(P44="","",((O44+(VLOOKUP('Leg-12'!P44,'Leg-11'!$F$12:$V$44,17,FALSE)))/(U44*24)))</f>
        <v/>
      </c>
      <c r="X44" s="154" t="str">
        <f t="shared" si="6"/>
        <v/>
      </c>
      <c r="Y44" s="6"/>
      <c r="Z44" s="6"/>
      <c r="AA44" s="6"/>
      <c r="AB44" s="6"/>
      <c r="AC44" s="6"/>
      <c r="AD44" s="6"/>
      <c r="AE44" s="6"/>
    </row>
  </sheetData>
  <sheetProtection algorithmName="SHA-512" hashValue="r4jAkAJr0NqrlQBlqww6X2kL8e9pci/mLZ7/LvSY8XcUS0aR+cVWpaF9FkSAXQlvFy4qFR6Ex23Luz6hnW1yrg==" saltValue="IWW/r1Z2ovALvxWQ5zN1SQ==" spinCount="100000" sheet="1" objects="1" scenarios="1"/>
  <sortState xmlns:xlrd2="http://schemas.microsoft.com/office/spreadsheetml/2017/richdata2" ref="Z12:AE33">
    <sortCondition ref="AE12:AE33"/>
  </sortState>
  <mergeCells count="17">
    <mergeCell ref="H6:I6"/>
    <mergeCell ref="J6:K6"/>
    <mergeCell ref="L6:N6"/>
    <mergeCell ref="A1:E1"/>
    <mergeCell ref="L2:N2"/>
    <mergeCell ref="G3:J3"/>
    <mergeCell ref="H4:I4"/>
    <mergeCell ref="J4:K4"/>
    <mergeCell ref="L4:M4"/>
    <mergeCell ref="AB5:AE5"/>
    <mergeCell ref="AA3:AD3"/>
    <mergeCell ref="H5:I5"/>
    <mergeCell ref="J5:K5"/>
    <mergeCell ref="L5:N5"/>
    <mergeCell ref="U5:X5"/>
    <mergeCell ref="R3:T3"/>
    <mergeCell ref="U3:X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008B-A02C-44C0-8FB7-E1CC17F81EB9}">
  <dimension ref="A1:X44"/>
  <sheetViews>
    <sheetView workbookViewId="0">
      <selection activeCell="K13" sqref="K13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249</v>
      </c>
      <c r="B1" s="497"/>
      <c r="C1" s="497"/>
      <c r="D1" s="497"/>
      <c r="E1" s="498"/>
      <c r="F1" s="256" t="s">
        <v>252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257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250</v>
      </c>
      <c r="B3" s="249"/>
      <c r="C3" s="250"/>
      <c r="D3" s="251"/>
      <c r="E3" s="52" t="s">
        <v>38</v>
      </c>
      <c r="F3" s="66"/>
      <c r="G3" s="494" t="s">
        <v>253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258</v>
      </c>
      <c r="S3" s="524"/>
      <c r="T3" s="525"/>
      <c r="U3" s="524" t="s">
        <v>259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/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/>
      <c r="D5" s="371"/>
      <c r="E5" s="48" t="s">
        <v>251</v>
      </c>
      <c r="F5" s="66"/>
      <c r="G5" s="270" t="s">
        <v>101</v>
      </c>
      <c r="H5" s="486"/>
      <c r="I5" s="487"/>
      <c r="J5" s="486"/>
      <c r="K5" s="487"/>
      <c r="L5" s="527" t="s">
        <v>254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202</v>
      </c>
      <c r="Q6" s="203" t="s">
        <v>255</v>
      </c>
      <c r="R6" s="204" t="s">
        <v>255</v>
      </c>
      <c r="S6" s="119" t="s">
        <v>255</v>
      </c>
      <c r="T6" s="205" t="s">
        <v>255</v>
      </c>
      <c r="U6" s="206" t="s">
        <v>260</v>
      </c>
      <c r="V6" s="332" t="s">
        <v>260</v>
      </c>
      <c r="W6" s="330" t="s">
        <v>260</v>
      </c>
      <c r="X6" s="331" t="s">
        <v>260</v>
      </c>
    </row>
    <row r="7" spans="1:24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255</v>
      </c>
      <c r="I7" s="83" t="s">
        <v>255</v>
      </c>
      <c r="J7" s="83" t="s">
        <v>255</v>
      </c>
      <c r="K7" s="84" t="s">
        <v>255</v>
      </c>
      <c r="L7" s="83" t="s">
        <v>255</v>
      </c>
      <c r="M7" s="83" t="s">
        <v>255</v>
      </c>
      <c r="N7" s="84" t="s">
        <v>256</v>
      </c>
      <c r="O7" s="262" t="s">
        <v>255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255</v>
      </c>
      <c r="U9" s="291" t="s">
        <v>10</v>
      </c>
      <c r="V9" s="226" t="s">
        <v>67</v>
      </c>
      <c r="W9" s="329" t="s">
        <v>261</v>
      </c>
      <c r="X9" s="322" t="s">
        <v>262</v>
      </c>
    </row>
    <row r="10" spans="1:24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x14ac:dyDescent="0.25">
      <c r="A12" s="255" t="str">
        <f>IF(('Leg-12'!F12=""),"",('Leg-12'!F12))</f>
        <v/>
      </c>
      <c r="B12" s="60" t="str">
        <f>IF((A12=""),"",VLOOKUP(A12,'Car-Name'!$A$12:$B$44,2))</f>
        <v/>
      </c>
      <c r="C12" s="369"/>
      <c r="D12" s="60" t="str">
        <f>IF((A12=""),"",VLOOKUP(A12,'Car-Name'!$A$12:$C$44,3))</f>
        <v/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IF((H12=""),"",(H12-(VLOOKUP(F12,'Leg-13'!$A$12:$C$44,3,FALSE))))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87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IF(F12="",(""),((R12+(VLOOKUP(P12,'Leg-12'!$F$12:$U$44,16,FALSE)))))</f>
        <v/>
      </c>
      <c r="V12" s="16" t="str">
        <f>IF(F12="","",(O12+VLOOKUP('Leg-13'!F12,'Leg-12'!$F$12:$V$44,17,FALSE)))</f>
        <v/>
      </c>
      <c r="W12" s="217" t="str">
        <f>IF(P12="","",((O12+(VLOOKUP('Leg-13'!P12,'Leg-12'!$F$12:$V$44,17,FALSE)))/(U12*24)))</f>
        <v/>
      </c>
      <c r="X12" s="144" t="str">
        <f>IF(W12="","",(RANK(U12,$U$12:$U$44,1)))</f>
        <v/>
      </c>
    </row>
    <row r="13" spans="1:24" x14ac:dyDescent="0.25">
      <c r="A13" s="255" t="str">
        <f>IF(('Leg-12'!F13=""),"",('Leg-12'!F13))</f>
        <v/>
      </c>
      <c r="B13" s="254" t="str">
        <f>IF((A13=""),"",VLOOKUP(A13,'Car-Name'!$A$12:$B$44,2))</f>
        <v/>
      </c>
      <c r="C13" s="372"/>
      <c r="D13" s="254" t="str">
        <f>IF((A13=""),"",VLOOKUP(A13,'Car-Name'!$A$12:$C$44,3))</f>
        <v/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IF((H13=""),"",(H13-(VLOOKUP(F13,'Leg-13'!$A$12:$C$44,3,FALSE))))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88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IF(F13="",(""),((R13+(VLOOKUP(P13,'Leg-12'!$F$12:$U$44,16,FALSE)))))</f>
        <v/>
      </c>
      <c r="V13" s="16" t="str">
        <f>IF(F13="","",(O13+VLOOKUP('Leg-13'!F13,'Leg-12'!$F$12:$V$44,17,FALSE)))</f>
        <v/>
      </c>
      <c r="W13" s="217" t="str">
        <f>IF(P13="","",((O13+(VLOOKUP('Leg-13'!P13,'Leg-12'!$F$12:$V$44,17,FALSE)))/(U13*24)))</f>
        <v/>
      </c>
      <c r="X13" s="149" t="str">
        <f>IF(W13="","",(RANK(U13,$U$12:$U$44,1)))</f>
        <v/>
      </c>
    </row>
    <row r="14" spans="1:24" x14ac:dyDescent="0.25">
      <c r="A14" s="255" t="str">
        <f>IF(('Leg-12'!F14=""),"",('Leg-12'!F14))</f>
        <v/>
      </c>
      <c r="B14" s="254" t="str">
        <f>IF((A14=""),"",VLOOKUP(A14,'Car-Name'!$A$12:$B$44,2))</f>
        <v/>
      </c>
      <c r="C14" s="372"/>
      <c r="D14" s="254" t="str">
        <f>IF((A14=""),"",VLOOKUP(A14,'Car-Name'!$A$12:$C$44,3))</f>
        <v/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IF((H14=""),"",(H14-(VLOOKUP(F14,'Leg-13'!$A$12:$C$44,3,FALSE))))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88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IF(F14="",(""),((R14+(VLOOKUP(P14,'Leg-12'!$F$12:$U$44,16,FALSE)))))</f>
        <v/>
      </c>
      <c r="V14" s="16" t="str">
        <f>IF(F14="","",(O14+VLOOKUP('Leg-13'!F14,'Leg-12'!$F$12:$V$44,17,FALSE)))</f>
        <v/>
      </c>
      <c r="W14" s="217" t="str">
        <f>IF(P14="","",((O14+(VLOOKUP('Leg-13'!P14,'Leg-12'!$F$12:$V$44,17,FALSE)))/(U14*24)))</f>
        <v/>
      </c>
      <c r="X14" s="149" t="str">
        <f t="shared" ref="X14:X44" si="6">IF(W14="","",(RANK(U14,$U$12:$U$44,1)))</f>
        <v/>
      </c>
    </row>
    <row r="15" spans="1:24" x14ac:dyDescent="0.25">
      <c r="A15" s="255" t="str">
        <f>IF(('Leg-12'!F15=""),"",('Leg-12'!F15))</f>
        <v/>
      </c>
      <c r="B15" s="254" t="str">
        <f>IF((A15=""),"",VLOOKUP(A15,'Car-Name'!$A$12:$B$44,2))</f>
        <v/>
      </c>
      <c r="C15" s="372"/>
      <c r="D15" s="254" t="str">
        <f>IF((A15=""),"",VLOOKUP(A15,'Car-Name'!$A$12:$C$44,3))</f>
        <v/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IF((H15=""),"",(H15-(VLOOKUP(F15,'Leg-13'!$A$12:$C$44,3,FALSE))))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88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IF(F15="",(""),((R15+(VLOOKUP(P15,'Leg-12'!$F$12:$U$44,16,FALSE)))))</f>
        <v/>
      </c>
      <c r="V15" s="16" t="str">
        <f>IF(F15="","",(O15+VLOOKUP('Leg-13'!F15,'Leg-12'!$F$12:$V$44,17,FALSE)))</f>
        <v/>
      </c>
      <c r="W15" s="217" t="str">
        <f>IF(P15="","",((O15+(VLOOKUP('Leg-13'!P15,'Leg-12'!$F$12:$V$44,17,FALSE)))/(U15*24)))</f>
        <v/>
      </c>
      <c r="X15" s="149" t="str">
        <f t="shared" si="6"/>
        <v/>
      </c>
    </row>
    <row r="16" spans="1:24" x14ac:dyDescent="0.25">
      <c r="A16" s="255" t="str">
        <f>IF(('Leg-12'!F16=""),"",('Leg-12'!F16))</f>
        <v/>
      </c>
      <c r="B16" s="254" t="str">
        <f>IF((A16=""),"",VLOOKUP(A16,'Car-Name'!$A$12:$B$44,2))</f>
        <v/>
      </c>
      <c r="C16" s="372"/>
      <c r="D16" s="254" t="str">
        <f>IF((A16=""),"",VLOOKUP(A16,'Car-Name'!$A$12:$C$44,3))</f>
        <v/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IF((H16=""),"",(H16-(VLOOKUP(F16,'Leg-13'!$A$12:$C$44,3,FALSE))))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88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IF(F16="",(""),((R16+(VLOOKUP(P16,'Leg-12'!$F$12:$U$44,16,FALSE)))))</f>
        <v/>
      </c>
      <c r="V16" s="16" t="str">
        <f>IF(F16="","",(O16+VLOOKUP('Leg-13'!F16,'Leg-12'!$F$12:$V$44,17,FALSE)))</f>
        <v/>
      </c>
      <c r="W16" s="217" t="str">
        <f>IF(P16="","",((O16+(VLOOKUP('Leg-13'!P16,'Leg-12'!$F$12:$V$44,17,FALSE)))/(U16*24)))</f>
        <v/>
      </c>
      <c r="X16" s="149" t="str">
        <f t="shared" si="6"/>
        <v/>
      </c>
    </row>
    <row r="17" spans="1:24" x14ac:dyDescent="0.25">
      <c r="A17" s="255" t="str">
        <f>IF(('Leg-12'!F17=""),"",('Leg-12'!F17))</f>
        <v/>
      </c>
      <c r="B17" s="254" t="str">
        <f>IF((A17=""),"",VLOOKUP(A17,'Car-Name'!$A$12:$B$44,2))</f>
        <v/>
      </c>
      <c r="C17" s="372"/>
      <c r="D17" s="254" t="str">
        <f>IF((A17=""),"",VLOOKUP(A17,'Car-Name'!$A$12:$C$44,3))</f>
        <v/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IF((H17=""),"",(H17-(VLOOKUP(F17,'Leg-13'!$A$12:$C$44,3,FALSE))))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88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IF(F17="",(""),((R17+(VLOOKUP(P17,'Leg-12'!$F$12:$U$44,16,FALSE)))))</f>
        <v/>
      </c>
      <c r="V17" s="16" t="str">
        <f>IF(F17="","",(O17+VLOOKUP('Leg-13'!F17,'Leg-12'!$F$12:$V$44,17,FALSE)))</f>
        <v/>
      </c>
      <c r="W17" s="217" t="str">
        <f>IF(P17="","",((O17+(VLOOKUP('Leg-13'!P17,'Leg-12'!$F$12:$V$44,17,FALSE)))/(U17*24)))</f>
        <v/>
      </c>
      <c r="X17" s="149" t="str">
        <f t="shared" si="6"/>
        <v/>
      </c>
    </row>
    <row r="18" spans="1:24" x14ac:dyDescent="0.25">
      <c r="A18" s="255" t="str">
        <f>IF(('Leg-12'!F18=""),"",('Leg-12'!F18))</f>
        <v/>
      </c>
      <c r="B18" s="254" t="str">
        <f>IF((A18=""),"",VLOOKUP(A18,'Car-Name'!$A$12:$B$44,2))</f>
        <v/>
      </c>
      <c r="C18" s="372"/>
      <c r="D18" s="254" t="str">
        <f>IF((A18=""),"",VLOOKUP(A18,'Car-Name'!$A$12:$C$44,3))</f>
        <v/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IF((H18=""),"",(H18-(VLOOKUP(F18,'Leg-13'!$A$12:$C$44,3,FALSE))))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88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IF(F18="",(""),((R18+(VLOOKUP(P18,'Leg-12'!$F$12:$U$44,16,FALSE)))))</f>
        <v/>
      </c>
      <c r="V18" s="16" t="str">
        <f>IF(F18="","",(O18+VLOOKUP('Leg-13'!F18,'Leg-12'!$F$12:$V$44,17,FALSE)))</f>
        <v/>
      </c>
      <c r="W18" s="217" t="str">
        <f>IF(P18="","",((O18+(VLOOKUP('Leg-13'!P18,'Leg-12'!$F$12:$V$44,17,FALSE)))/(U18*24)))</f>
        <v/>
      </c>
      <c r="X18" s="149" t="str">
        <f t="shared" si="6"/>
        <v/>
      </c>
    </row>
    <row r="19" spans="1:24" x14ac:dyDescent="0.25">
      <c r="A19" s="255" t="str">
        <f>IF(('Leg-12'!F19=""),"",('Leg-12'!F19))</f>
        <v/>
      </c>
      <c r="B19" s="254" t="str">
        <f>IF((A19=""),"",VLOOKUP(A19,'Car-Name'!$A$12:$B$44,2))</f>
        <v/>
      </c>
      <c r="C19" s="372"/>
      <c r="D19" s="254" t="str">
        <f>IF((A19=""),"",VLOOKUP(A19,'Car-Name'!$A$12:$C$44,3))</f>
        <v/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IF((H19=""),"",(H19-(VLOOKUP(F19,'Leg-13'!$A$12:$C$44,3,FALSE))))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88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IF(F19="",(""),((R19+(VLOOKUP(P19,'Leg-12'!$F$12:$U$44,16,FALSE)))))</f>
        <v/>
      </c>
      <c r="V19" s="16" t="str">
        <f>IF(F19="","",(O19+VLOOKUP('Leg-13'!F19,'Leg-12'!$F$12:$V$44,17,FALSE)))</f>
        <v/>
      </c>
      <c r="W19" s="217" t="str">
        <f>IF(P19="","",((O19+(VLOOKUP('Leg-13'!P19,'Leg-12'!$F$12:$V$44,17,FALSE)))/(U19*24)))</f>
        <v/>
      </c>
      <c r="X19" s="149" t="str">
        <f t="shared" si="6"/>
        <v/>
      </c>
    </row>
    <row r="20" spans="1:24" x14ac:dyDescent="0.25">
      <c r="A20" s="255" t="str">
        <f>IF(('Leg-12'!F20=""),"",('Leg-12'!F20))</f>
        <v/>
      </c>
      <c r="B20" s="254" t="str">
        <f>IF((A20=""),"",VLOOKUP(A20,'Car-Name'!$A$12:$B$44,2))</f>
        <v/>
      </c>
      <c r="C20" s="372"/>
      <c r="D20" s="254" t="str">
        <f>IF((A20=""),"",VLOOKUP(A20,'Car-Name'!$A$12:$C$44,3))</f>
        <v/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IF((H20=""),"",(H20-(VLOOKUP(F20,'Leg-13'!$A$12:$C$44,3,FALSE))))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88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IF(F20="",(""),((R20+(VLOOKUP(P20,'Leg-12'!$F$12:$U$44,16,FALSE)))))</f>
        <v/>
      </c>
      <c r="V20" s="16" t="str">
        <f>IF(F20="","",(O20+VLOOKUP('Leg-13'!F20,'Leg-12'!$F$12:$V$44,17,FALSE)))</f>
        <v/>
      </c>
      <c r="W20" s="217" t="str">
        <f>IF(P20="","",((O20+(VLOOKUP('Leg-13'!P20,'Leg-12'!$F$12:$V$44,17,FALSE)))/(U20*24)))</f>
        <v/>
      </c>
      <c r="X20" s="149" t="str">
        <f t="shared" si="6"/>
        <v/>
      </c>
    </row>
    <row r="21" spans="1:24" x14ac:dyDescent="0.25">
      <c r="A21" s="255" t="str">
        <f>IF(('Leg-12'!F21=""),"",('Leg-12'!F21))</f>
        <v/>
      </c>
      <c r="B21" s="254" t="str">
        <f>IF((A21=""),"",VLOOKUP(A21,'Car-Name'!$A$12:$B$44,2))</f>
        <v/>
      </c>
      <c r="C21" s="372"/>
      <c r="D21" s="254" t="str">
        <f>IF((A21=""),"",VLOOKUP(A21,'Car-Name'!$A$12:$C$44,3))</f>
        <v/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IF((H21=""),"",(H21-(VLOOKUP(F21,'Leg-13'!$A$12:$C$44,3,FALSE))))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88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IF(F21="",(""),((R21+(VLOOKUP(P21,'Leg-12'!$F$12:$U$44,16,FALSE)))))</f>
        <v/>
      </c>
      <c r="V21" s="16" t="str">
        <f>IF(F21="","",(O21+VLOOKUP('Leg-13'!F21,'Leg-12'!$F$12:$V$44,17,FALSE)))</f>
        <v/>
      </c>
      <c r="W21" s="217" t="str">
        <f>IF(P21="","",((O21+(VLOOKUP('Leg-13'!P21,'Leg-12'!$F$12:$V$44,17,FALSE)))/(U21*24)))</f>
        <v/>
      </c>
      <c r="X21" s="149" t="str">
        <f t="shared" si="6"/>
        <v/>
      </c>
    </row>
    <row r="22" spans="1:24" x14ac:dyDescent="0.25">
      <c r="A22" s="255" t="str">
        <f>IF(('Leg-12'!F22=""),"",('Leg-12'!F22))</f>
        <v/>
      </c>
      <c r="B22" s="254" t="str">
        <f>IF((A22=""),"",VLOOKUP(A22,'Car-Name'!$A$12:$B$44,2))</f>
        <v/>
      </c>
      <c r="C22" s="372"/>
      <c r="D22" s="254" t="str">
        <f>IF((A22=""),"",VLOOKUP(A22,'Car-Name'!$A$12:$C$44,3))</f>
        <v/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IF((H22=""),"",(H22-(VLOOKUP(F22,'Leg-13'!$A$12:$C$44,3,FALSE))))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88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IF(F22="",(""),((R22+(VLOOKUP(P22,'Leg-12'!$F$12:$U$44,16,FALSE)))))</f>
        <v/>
      </c>
      <c r="V22" s="16" t="str">
        <f>IF(F22="","",(O22+VLOOKUP('Leg-13'!F22,'Leg-12'!$F$12:$V$44,17,FALSE)))</f>
        <v/>
      </c>
      <c r="W22" s="217" t="str">
        <f>IF(P22="","",((O22+(VLOOKUP('Leg-13'!P22,'Leg-12'!$F$12:$V$44,17,FALSE)))/(U22*24)))</f>
        <v/>
      </c>
      <c r="X22" s="149" t="str">
        <f t="shared" si="6"/>
        <v/>
      </c>
    </row>
    <row r="23" spans="1:24" x14ac:dyDescent="0.25">
      <c r="A23" s="255" t="str">
        <f>IF(('Leg-12'!F23=""),"",('Leg-12'!F23))</f>
        <v/>
      </c>
      <c r="B23" s="254" t="str">
        <f>IF((A23=""),"",VLOOKUP(A23,'Car-Name'!$A$12:$B$44,2))</f>
        <v/>
      </c>
      <c r="C23" s="372"/>
      <c r="D23" s="254" t="str">
        <f>IF((A23=""),"",VLOOKUP(A23,'Car-Name'!$A$12:$C$44,3))</f>
        <v/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IF((H23=""),"",(H23-(VLOOKUP(F23,'Leg-13'!$A$12:$C$44,3,FALSE))))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88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IF(F23="",(""),((R23+(VLOOKUP(P23,'Leg-12'!$F$12:$U$44,16,FALSE)))))</f>
        <v/>
      </c>
      <c r="V23" s="16" t="str">
        <f>IF(F23="","",(O23+VLOOKUP('Leg-13'!F23,'Leg-12'!$F$12:$V$44,17,FALSE)))</f>
        <v/>
      </c>
      <c r="W23" s="217" t="str">
        <f>IF(P23="","",((O23+(VLOOKUP('Leg-13'!P23,'Leg-12'!$F$12:$V$44,17,FALSE)))/(U23*24)))</f>
        <v/>
      </c>
      <c r="X23" s="149" t="str">
        <f t="shared" si="6"/>
        <v/>
      </c>
    </row>
    <row r="24" spans="1:24" x14ac:dyDescent="0.25">
      <c r="A24" s="255" t="str">
        <f>IF(('Leg-12'!F24=""),"",('Leg-12'!F24))</f>
        <v/>
      </c>
      <c r="B24" s="254" t="str">
        <f>IF((A24=""),"",VLOOKUP(A24,'Car-Name'!$A$12:$B$44,2))</f>
        <v/>
      </c>
      <c r="C24" s="372"/>
      <c r="D24" s="254" t="str">
        <f>IF((A24=""),"",VLOOKUP(A24,'Car-Name'!$A$12:$C$44,3))</f>
        <v/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IF((H24=""),"",(H24-(VLOOKUP(F24,'Leg-13'!$A$12:$C$44,3,FALSE))))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88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IF(F24="",(""),((R24+(VLOOKUP(P24,'Leg-12'!$F$12:$U$44,16,FALSE)))))</f>
        <v/>
      </c>
      <c r="V24" s="16" t="str">
        <f>IF(F24="","",(O24+VLOOKUP('Leg-13'!F24,'Leg-12'!$F$12:$V$44,17,FALSE)))</f>
        <v/>
      </c>
      <c r="W24" s="217" t="str">
        <f>IF(P24="","",((O24+(VLOOKUP('Leg-13'!P24,'Leg-12'!$F$12:$V$44,17,FALSE)))/(U24*24)))</f>
        <v/>
      </c>
      <c r="X24" s="149" t="str">
        <f t="shared" si="6"/>
        <v/>
      </c>
    </row>
    <row r="25" spans="1:24" x14ac:dyDescent="0.25">
      <c r="A25" s="255" t="str">
        <f>IF(('Leg-12'!F25=""),"",('Leg-12'!F25))</f>
        <v/>
      </c>
      <c r="B25" s="254" t="str">
        <f>IF((A25=""),"",VLOOKUP(A25,'Car-Name'!$A$12:$B$44,2))</f>
        <v/>
      </c>
      <c r="C25" s="372"/>
      <c r="D25" s="254" t="str">
        <f>IF((A25=""),"",VLOOKUP(A25,'Car-Name'!$A$12:$C$44,3))</f>
        <v/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IF((H25=""),"",(H25-(VLOOKUP(F25,'Leg-13'!$A$12:$C$44,3,FALSE))))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88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IF(F25="",(""),((R25+(VLOOKUP(P25,'Leg-12'!$F$12:$U$44,16,FALSE)))))</f>
        <v/>
      </c>
      <c r="V25" s="16" t="str">
        <f>IF(F25="","",(O25+VLOOKUP('Leg-13'!F25,'Leg-12'!$F$12:$V$44,17,FALSE)))</f>
        <v/>
      </c>
      <c r="W25" s="217" t="str">
        <f>IF(P25="","",((O25+(VLOOKUP('Leg-13'!P25,'Leg-12'!$F$12:$V$44,17,FALSE)))/(U25*24)))</f>
        <v/>
      </c>
      <c r="X25" s="149" t="str">
        <f t="shared" si="6"/>
        <v/>
      </c>
    </row>
    <row r="26" spans="1:24" x14ac:dyDescent="0.25">
      <c r="A26" s="255" t="str">
        <f>IF(('Leg-12'!F26=""),"",('Leg-12'!F26))</f>
        <v/>
      </c>
      <c r="B26" s="254" t="str">
        <f>IF((A26=""),"",VLOOKUP(A26,'Car-Name'!$A$12:$B$44,2))</f>
        <v/>
      </c>
      <c r="C26" s="372"/>
      <c r="D26" s="254" t="str">
        <f>IF((A26=""),"",VLOOKUP(A26,'Car-Name'!$A$12:$C$44,3))</f>
        <v/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IF((H26=""),"",(H26-(VLOOKUP(F26,'Leg-13'!$A$12:$C$44,3,FALSE))))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88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IF(F26="",(""),((R26+(VLOOKUP(P26,'Leg-12'!$F$12:$U$44,16,FALSE)))))</f>
        <v/>
      </c>
      <c r="V26" s="16" t="str">
        <f>IF(F26="","",(O26+VLOOKUP('Leg-13'!F26,'Leg-12'!$F$12:$V$44,17,FALSE)))</f>
        <v/>
      </c>
      <c r="W26" s="217" t="str">
        <f>IF(P26="","",((O26+(VLOOKUP('Leg-13'!P26,'Leg-12'!$F$12:$V$44,17,FALSE)))/(U26*24)))</f>
        <v/>
      </c>
      <c r="X26" s="149" t="str">
        <f t="shared" si="6"/>
        <v/>
      </c>
    </row>
    <row r="27" spans="1:24" x14ac:dyDescent="0.25">
      <c r="A27" s="255" t="str">
        <f>IF(('Leg-12'!F27=""),"",('Leg-12'!F27))</f>
        <v/>
      </c>
      <c r="B27" s="254" t="str">
        <f>IF((A27=""),"",VLOOKUP(A27,'Car-Name'!$A$12:$B$44,2))</f>
        <v/>
      </c>
      <c r="C27" s="372"/>
      <c r="D27" s="254" t="str">
        <f>IF((A27=""),"",VLOOKUP(A27,'Car-Name'!$A$12:$C$44,3))</f>
        <v/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IF((H27=""),"",(H27-(VLOOKUP(F27,'Leg-13'!$A$12:$C$44,3,FALSE))))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88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IF(F27="",(""),((R27+(VLOOKUP(P27,'Leg-12'!$F$12:$U$44,16,FALSE)))))</f>
        <v/>
      </c>
      <c r="V27" s="16" t="str">
        <f>IF(F27="","",(O27+VLOOKUP('Leg-13'!F27,'Leg-12'!$F$12:$V$44,17,FALSE)))</f>
        <v/>
      </c>
      <c r="W27" s="217" t="str">
        <f>IF(P27="","",((O27+(VLOOKUP('Leg-13'!P27,'Leg-12'!$F$12:$V$44,17,FALSE)))/(U27*24)))</f>
        <v/>
      </c>
      <c r="X27" s="149" t="str">
        <f t="shared" si="6"/>
        <v/>
      </c>
    </row>
    <row r="28" spans="1:24" x14ac:dyDescent="0.25">
      <c r="A28" s="255" t="str">
        <f>IF(('Leg-12'!F28=""),"",('Leg-12'!F28))</f>
        <v/>
      </c>
      <c r="B28" s="254" t="str">
        <f>IF((A28=""),"",VLOOKUP(A28,'Car-Name'!$A$12:$B$44,2))</f>
        <v/>
      </c>
      <c r="C28" s="372"/>
      <c r="D28" s="254" t="str">
        <f>IF((A28=""),"",VLOOKUP(A28,'Car-Name'!$A$12:$C$44,3))</f>
        <v/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IF((H28=""),"",(H28-(VLOOKUP(F28,'Leg-13'!$A$12:$C$44,3,FALSE))))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88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IF(F28="",(""),((R28+(VLOOKUP(P28,'Leg-12'!$F$12:$U$44,16,FALSE)))))</f>
        <v/>
      </c>
      <c r="V28" s="16" t="str">
        <f>IF(F28="","",(O28+VLOOKUP('Leg-13'!F28,'Leg-12'!$F$12:$V$44,17,FALSE)))</f>
        <v/>
      </c>
      <c r="W28" s="217" t="str">
        <f>IF(P28="","",((O28+(VLOOKUP('Leg-13'!P28,'Leg-12'!$F$12:$V$44,17,FALSE)))/(U28*24)))</f>
        <v/>
      </c>
      <c r="X28" s="149" t="str">
        <f t="shared" si="6"/>
        <v/>
      </c>
    </row>
    <row r="29" spans="1:24" x14ac:dyDescent="0.25">
      <c r="A29" s="255" t="str">
        <f>IF(('Leg-12'!F29=""),"",('Leg-12'!F29))</f>
        <v/>
      </c>
      <c r="B29" s="254" t="str">
        <f>IF((A29=""),"",VLOOKUP(A29,'Car-Name'!$A$12:$B$44,2))</f>
        <v/>
      </c>
      <c r="C29" s="372"/>
      <c r="D29" s="254" t="str">
        <f>IF((A29=""),"",VLOOKUP(A29,'Car-Name'!$A$12:$C$44,3))</f>
        <v/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IF((H29=""),"",(H29-(VLOOKUP(F29,'Leg-13'!$A$12:$C$44,3,FALSE))))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88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IF(F29="",(""),((R29+(VLOOKUP(P29,'Leg-12'!$F$12:$U$44,16,FALSE)))))</f>
        <v/>
      </c>
      <c r="V29" s="16" t="str">
        <f>IF(F29="","",(O29+VLOOKUP('Leg-13'!F29,'Leg-12'!$F$12:$V$44,17,FALSE)))</f>
        <v/>
      </c>
      <c r="W29" s="217" t="str">
        <f>IF(P29="","",((O29+(VLOOKUP('Leg-13'!P29,'Leg-12'!$F$12:$V$44,17,FALSE)))/(U29*24)))</f>
        <v/>
      </c>
      <c r="X29" s="149" t="str">
        <f t="shared" si="6"/>
        <v/>
      </c>
    </row>
    <row r="30" spans="1:24" x14ac:dyDescent="0.25">
      <c r="A30" s="255" t="str">
        <f>IF(('Leg-12'!F30=""),"",('Leg-12'!F30))</f>
        <v/>
      </c>
      <c r="B30" s="254" t="str">
        <f>IF((A30=""),"",VLOOKUP(A30,'Car-Name'!$A$12:$B$44,2))</f>
        <v/>
      </c>
      <c r="C30" s="372"/>
      <c r="D30" s="254" t="str">
        <f>IF((A30=""),"",VLOOKUP(A30,'Car-Name'!$A$12:$C$44,3))</f>
        <v/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IF((H30=""),"",(H30-(VLOOKUP(F30,'Leg-13'!$A$12:$C$44,3,FALSE))))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88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IF(F30="",(""),((R30+(VLOOKUP(P30,'Leg-12'!$F$12:$U$44,16,FALSE)))))</f>
        <v/>
      </c>
      <c r="V30" s="16" t="str">
        <f>IF(F30="","",(O30+VLOOKUP('Leg-13'!F30,'Leg-12'!$F$12:$V$44,17,FALSE)))</f>
        <v/>
      </c>
      <c r="W30" s="217" t="str">
        <f>IF(P30="","",((O30+(VLOOKUP('Leg-13'!P30,'Leg-12'!$F$12:$V$44,17,FALSE)))/(U30*24)))</f>
        <v/>
      </c>
      <c r="X30" s="149" t="str">
        <f t="shared" si="6"/>
        <v/>
      </c>
    </row>
    <row r="31" spans="1:24" x14ac:dyDescent="0.25">
      <c r="A31" s="255" t="str">
        <f>IF(('Leg-12'!F31=""),"",('Leg-12'!F31))</f>
        <v/>
      </c>
      <c r="B31" s="254" t="str">
        <f>IF((A31=""),"",VLOOKUP(A31,'Car-Name'!$A$12:$B$44,2))</f>
        <v/>
      </c>
      <c r="C31" s="372"/>
      <c r="D31" s="254" t="str">
        <f>IF((A31=""),"",VLOOKUP(A31,'Car-Name'!$A$12:$C$44,3))</f>
        <v/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IF((H31=""),"",(H31-(VLOOKUP(F31,'Leg-13'!$A$12:$C$44,3,FALSE))))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88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IF(F31="",(""),((R31+(VLOOKUP(P31,'Leg-12'!$F$12:$U$44,16,FALSE)))))</f>
        <v/>
      </c>
      <c r="V31" s="16" t="str">
        <f>IF(F31="","",(O31+VLOOKUP('Leg-13'!F31,'Leg-12'!$F$12:$V$44,17,FALSE)))</f>
        <v/>
      </c>
      <c r="W31" s="217" t="str">
        <f>IF(P31="","",((O31+(VLOOKUP('Leg-13'!P31,'Leg-12'!$F$12:$V$44,17,FALSE)))/(U31*24)))</f>
        <v/>
      </c>
      <c r="X31" s="149" t="str">
        <f t="shared" si="6"/>
        <v/>
      </c>
    </row>
    <row r="32" spans="1:24" x14ac:dyDescent="0.25">
      <c r="A32" s="255" t="str">
        <f>IF(('Leg-12'!F32=""),"",('Leg-12'!F32))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IF((H32=""),"",(H32-(VLOOKUP(F32,'Leg-13'!$A$12:$C$44,3,FALSE))))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88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IF(F32="",(""),((R32+(VLOOKUP(P32,'Leg-12'!$F$12:$U$44,16,FALSE)))))</f>
        <v/>
      </c>
      <c r="V32" s="16" t="str">
        <f>IF(F32="","",(O32+VLOOKUP('Leg-13'!F32,'Leg-12'!$F$12:$V$44,17,FALSE)))</f>
        <v/>
      </c>
      <c r="W32" s="217" t="str">
        <f>IF(P32="","",((O32+(VLOOKUP('Leg-13'!P32,'Leg-12'!$F$12:$V$44,17,FALSE)))/(U32*24)))</f>
        <v/>
      </c>
      <c r="X32" s="149" t="str">
        <f t="shared" si="6"/>
        <v/>
      </c>
    </row>
    <row r="33" spans="1:24" x14ac:dyDescent="0.25">
      <c r="A33" s="255" t="str">
        <f>IF(('Leg-12'!F33=""),"",('Leg-12'!F33))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IF((H33=""),"",(H33-(VLOOKUP(F33,'Leg-13'!$A$12:$C$44,3,FALSE))))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88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IF(F33="",(""),((R33+(VLOOKUP(P33,'Leg-12'!$F$12:$U$44,16,FALSE)))))</f>
        <v/>
      </c>
      <c r="V33" s="16" t="str">
        <f>IF(F33="","",(O33+VLOOKUP('Leg-13'!F33,'Leg-12'!$F$12:$V$44,17,FALSE)))</f>
        <v/>
      </c>
      <c r="W33" s="217" t="str">
        <f>IF(P33="","",((O33+(VLOOKUP('Leg-13'!P33,'Leg-12'!$F$12:$V$44,17,FALSE)))/(U33*24)))</f>
        <v/>
      </c>
      <c r="X33" s="149" t="str">
        <f t="shared" si="6"/>
        <v/>
      </c>
    </row>
    <row r="34" spans="1:24" x14ac:dyDescent="0.25">
      <c r="A34" s="255" t="str">
        <f>IF(('Leg-12'!F34=""),"",('Leg-12'!F34))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IF((H34=""),"",(H34-(VLOOKUP(F34,'Leg-13'!$A$12:$C$44,3,FALSE))))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88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IF(F34="",(""),((R34+(VLOOKUP(P34,'Leg-12'!$F$12:$U$44,16,FALSE)))))</f>
        <v/>
      </c>
      <c r="V34" s="16" t="str">
        <f>IF(F34="","",(O34+VLOOKUP('Leg-13'!F34,'Leg-12'!$F$12:$V$44,17,FALSE)))</f>
        <v/>
      </c>
      <c r="W34" s="217" t="str">
        <f>IF(P34="","",((O34+(VLOOKUP('Leg-13'!P34,'Leg-12'!$F$12:$V$44,17,FALSE)))/(U34*24)))</f>
        <v/>
      </c>
      <c r="X34" s="149" t="str">
        <f t="shared" si="6"/>
        <v/>
      </c>
    </row>
    <row r="35" spans="1:24" x14ac:dyDescent="0.25">
      <c r="A35" s="255" t="str">
        <f>IF(('Leg-12'!F35=""),"",('Leg-12'!F35))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IF((H35=""),"",(H35-(VLOOKUP(F35,'Leg-13'!$A$12:$C$44,3,FALSE))))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88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IF(F35="",(""),((R35+(VLOOKUP(P35,'Leg-12'!$F$12:$U$44,16,FALSE)))))</f>
        <v/>
      </c>
      <c r="V35" s="16" t="str">
        <f>IF(F35="","",(O35+VLOOKUP('Leg-13'!F35,'Leg-12'!$F$12:$V$44,17,FALSE)))</f>
        <v/>
      </c>
      <c r="W35" s="217" t="str">
        <f>IF(P35="","",((O35+(VLOOKUP('Leg-13'!P35,'Leg-12'!$F$12:$V$44,17,FALSE)))/(U35*24)))</f>
        <v/>
      </c>
      <c r="X35" s="149" t="str">
        <f t="shared" si="6"/>
        <v/>
      </c>
    </row>
    <row r="36" spans="1:24" x14ac:dyDescent="0.25">
      <c r="A36" s="255" t="str">
        <f>IF(('Leg-12'!F36=""),"",('Leg-12'!F36))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IF((H36=""),"",(H36-(VLOOKUP(F36,'Leg-13'!$A$12:$C$44,3,FALSE))))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88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IF(F36="",(""),((R36+(VLOOKUP(P36,'Leg-12'!$F$12:$U$44,16,FALSE)))))</f>
        <v/>
      </c>
      <c r="V36" s="16" t="str">
        <f>IF(F36="","",(O36+VLOOKUP('Leg-13'!F36,'Leg-12'!$F$12:$V$44,17,FALSE)))</f>
        <v/>
      </c>
      <c r="W36" s="217" t="str">
        <f>IF(P36="","",((O36+(VLOOKUP('Leg-13'!P36,'Leg-12'!$F$12:$V$44,17,FALSE)))/(U36*24)))</f>
        <v/>
      </c>
      <c r="X36" s="149" t="str">
        <f t="shared" si="6"/>
        <v/>
      </c>
    </row>
    <row r="37" spans="1:24" x14ac:dyDescent="0.25">
      <c r="A37" s="255" t="str">
        <f>IF(('Leg-12'!F37=""),"",('Leg-12'!F37))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IF((H37=""),"",(H37-(VLOOKUP(F37,'Leg-13'!$A$12:$C$44,3,FALSE))))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88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IF(F37="",(""),((R37+(VLOOKUP(P37,'Leg-12'!$F$12:$U$44,16,FALSE)))))</f>
        <v/>
      </c>
      <c r="V37" s="16" t="str">
        <f>IF(F37="","",(O37+VLOOKUP('Leg-13'!F37,'Leg-12'!$F$12:$V$44,17,FALSE)))</f>
        <v/>
      </c>
      <c r="W37" s="217" t="str">
        <f>IF(P37="","",((O37+(VLOOKUP('Leg-13'!P37,'Leg-12'!$F$12:$V$44,17,FALSE)))/(U37*24)))</f>
        <v/>
      </c>
      <c r="X37" s="149" t="str">
        <f t="shared" si="6"/>
        <v/>
      </c>
    </row>
    <row r="38" spans="1:24" x14ac:dyDescent="0.25">
      <c r="A38" s="255" t="str">
        <f>IF(('Leg-12'!F38=""),"",('Leg-12'!F38))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IF((H38=""),"",(H38-(VLOOKUP(F38,'Leg-13'!$A$12:$C$44,3,FALSE))))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88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IF(F38="",(""),((R38+(VLOOKUP(P38,'Leg-12'!$F$12:$U$44,16,FALSE)))))</f>
        <v/>
      </c>
      <c r="V38" s="16" t="str">
        <f>IF(F38="","",(O38+VLOOKUP('Leg-13'!F38,'Leg-12'!$F$12:$V$44,17,FALSE)))</f>
        <v/>
      </c>
      <c r="W38" s="217" t="str">
        <f>IF(P38="","",((O38+(VLOOKUP('Leg-13'!P38,'Leg-12'!$F$12:$V$44,17,FALSE)))/(U38*24)))</f>
        <v/>
      </c>
      <c r="X38" s="149" t="str">
        <f t="shared" si="6"/>
        <v/>
      </c>
    </row>
    <row r="39" spans="1:24" x14ac:dyDescent="0.25">
      <c r="A39" s="255" t="str">
        <f>IF(('Leg-12'!F39=""),"",('Leg-12'!F39))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IF((H39=""),"",(H39-(VLOOKUP(F39,'Leg-13'!$A$12:$C$44,3,FALSE))))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88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IF(F39="",(""),((R39+(VLOOKUP(P39,'Leg-12'!$F$12:$U$44,16,FALSE)))))</f>
        <v/>
      </c>
      <c r="V39" s="16" t="str">
        <f>IF(F39="","",(O39+VLOOKUP('Leg-13'!F39,'Leg-12'!$F$12:$V$44,17,FALSE)))</f>
        <v/>
      </c>
      <c r="W39" s="217" t="str">
        <f>IF(P39="","",((O39+(VLOOKUP('Leg-13'!P39,'Leg-12'!$F$12:$V$44,17,FALSE)))/(U39*24)))</f>
        <v/>
      </c>
      <c r="X39" s="149" t="str">
        <f t="shared" si="6"/>
        <v/>
      </c>
    </row>
    <row r="40" spans="1:24" x14ac:dyDescent="0.25">
      <c r="A40" s="255" t="str">
        <f>IF(('Leg-12'!F40=""),"",('Leg-12'!F40))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IF((H40=""),"",(H40-(VLOOKUP(F40,'Leg-13'!$A$12:$C$44,3,FALSE))))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88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IF(F40="",(""),((R40+(VLOOKUP(P40,'Leg-12'!$F$12:$U$44,16,FALSE)))))</f>
        <v/>
      </c>
      <c r="V40" s="16" t="str">
        <f>IF(F40="","",(O40+VLOOKUP('Leg-13'!F40,'Leg-12'!$F$12:$V$44,17,FALSE)))</f>
        <v/>
      </c>
      <c r="W40" s="217" t="str">
        <f>IF(P40="","",((O40+(VLOOKUP('Leg-13'!P40,'Leg-12'!$F$12:$V$44,17,FALSE)))/(U40*24)))</f>
        <v/>
      </c>
      <c r="X40" s="149" t="str">
        <f t="shared" si="6"/>
        <v/>
      </c>
    </row>
    <row r="41" spans="1:24" x14ac:dyDescent="0.25">
      <c r="A41" s="255" t="str">
        <f>IF(('Leg-12'!F41=""),"",('Leg-12'!F41))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IF((H41=""),"",(H41-(VLOOKUP(F41,'Leg-13'!$A$12:$C$44,3,FALSE))))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88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IF(F41="",(""),((R41+(VLOOKUP(P41,'Leg-12'!$F$12:$U$44,16,FALSE)))))</f>
        <v/>
      </c>
      <c r="V41" s="16" t="str">
        <f>IF(F41="","",(O41+VLOOKUP('Leg-13'!F41,'Leg-12'!$F$12:$V$44,17,FALSE)))</f>
        <v/>
      </c>
      <c r="W41" s="217" t="str">
        <f>IF(P41="","",((O41+(VLOOKUP('Leg-13'!P41,'Leg-12'!$F$12:$V$44,17,FALSE)))/(U41*24)))</f>
        <v/>
      </c>
      <c r="X41" s="149" t="str">
        <f t="shared" si="6"/>
        <v/>
      </c>
    </row>
    <row r="42" spans="1:24" x14ac:dyDescent="0.25">
      <c r="A42" s="255" t="str">
        <f>IF(('Leg-12'!F42=""),"",('Leg-12'!F42))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IF((H42=""),"",(H42-(VLOOKUP(F42,'Leg-13'!$A$12:$C$44,3,FALSE))))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88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IF(F42="",(""),((R42+(VLOOKUP(P42,'Leg-12'!$F$12:$U$44,16,FALSE)))))</f>
        <v/>
      </c>
      <c r="V42" s="16" t="str">
        <f>IF(F42="","",(O42+VLOOKUP('Leg-13'!F42,'Leg-12'!$F$12:$V$44,17,FALSE)))</f>
        <v/>
      </c>
      <c r="W42" s="217" t="str">
        <f>IF(P42="","",((O42+(VLOOKUP('Leg-13'!P42,'Leg-12'!$F$12:$V$44,17,FALSE)))/(U42*24)))</f>
        <v/>
      </c>
      <c r="X42" s="149" t="str">
        <f t="shared" si="6"/>
        <v/>
      </c>
    </row>
    <row r="43" spans="1:24" x14ac:dyDescent="0.25">
      <c r="A43" s="255" t="str">
        <f>IF(('Leg-12'!F43=""),"",('Leg-12'!F43))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IF((H43=""),"",(H43-(VLOOKUP(F43,'Leg-13'!$A$12:$C$44,3,FALSE))))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88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IF(F43="",(""),((R43+(VLOOKUP(P43,'Leg-12'!$F$12:$U$44,16,FALSE)))))</f>
        <v/>
      </c>
      <c r="V43" s="16" t="str">
        <f>IF(F43="","",(O43+VLOOKUP('Leg-13'!F43,'Leg-12'!$F$12:$V$44,17,FALSE)))</f>
        <v/>
      </c>
      <c r="W43" s="217" t="str">
        <f>IF(P43="","",((O43+(VLOOKUP('Leg-13'!P43,'Leg-12'!$F$12:$V$44,17,FALSE)))/(U43*24)))</f>
        <v/>
      </c>
      <c r="X43" s="149" t="str">
        <f t="shared" si="6"/>
        <v/>
      </c>
    </row>
    <row r="44" spans="1:24" ht="15.75" thickBot="1" x14ac:dyDescent="0.3">
      <c r="A44" s="299" t="str">
        <f>IF(('Leg-12'!F44=""),"",('Leg-12'!F44))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IF((H44=""),"",(H44-(VLOOKUP(F44,'Leg-13'!$A$12:$C$44,3,FALSE))))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89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IF(F44="",(""),((R44+(VLOOKUP(P44,'Leg-12'!$F$12:$U$44,16,FALSE)))))</f>
        <v/>
      </c>
      <c r="V44" s="9" t="str">
        <f>IF(F44="","",(O44+VLOOKUP('Leg-13'!F44,'Leg-12'!$F$12:$V$44,17,FALSE)))</f>
        <v/>
      </c>
      <c r="W44" s="235" t="str">
        <f>IF(P44="","",((O44+(VLOOKUP('Leg-13'!P44,'Leg-12'!$F$12:$V$44,17,FALSE)))/(U44*24)))</f>
        <v/>
      </c>
      <c r="X44" s="154" t="str">
        <f t="shared" si="6"/>
        <v/>
      </c>
    </row>
  </sheetData>
  <sheetProtection algorithmName="SHA-512" hashValue="kVjuYHI50Bi9kuMkI3HecKtdFvcN27DCnqiIlkFVeq3Iywrmoa07zz3ppb6/75B0bKHPiBZAQESvRUGOwd0cWA==" saltValue="bqUe7rxvNGUqqpV7n7Q4WA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FF65-0A65-4AEB-ABA6-248A6378DF82}">
  <dimension ref="A1:X44"/>
  <sheetViews>
    <sheetView workbookViewId="0">
      <selection activeCell="K13" sqref="K13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263</v>
      </c>
      <c r="B1" s="497"/>
      <c r="C1" s="497"/>
      <c r="D1" s="497"/>
      <c r="E1" s="498"/>
      <c r="F1" s="256" t="s">
        <v>266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271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264</v>
      </c>
      <c r="B3" s="249"/>
      <c r="C3" s="250"/>
      <c r="D3" s="251"/>
      <c r="E3" s="52" t="s">
        <v>38</v>
      </c>
      <c r="F3" s="66"/>
      <c r="G3" s="494" t="s">
        <v>267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272</v>
      </c>
      <c r="S3" s="524"/>
      <c r="T3" s="525"/>
      <c r="U3" s="524" t="s">
        <v>273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2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/>
      <c r="D5" s="371"/>
      <c r="E5" s="48" t="s">
        <v>265</v>
      </c>
      <c r="F5" s="66"/>
      <c r="G5" s="270" t="s">
        <v>101</v>
      </c>
      <c r="H5" s="486"/>
      <c r="I5" s="487"/>
      <c r="J5" s="486"/>
      <c r="K5" s="487"/>
      <c r="L5" s="527" t="s">
        <v>268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269</v>
      </c>
      <c r="Q6" s="203" t="s">
        <v>269</v>
      </c>
      <c r="R6" s="204" t="s">
        <v>269</v>
      </c>
      <c r="S6" s="119" t="s">
        <v>269</v>
      </c>
      <c r="T6" s="205" t="s">
        <v>269</v>
      </c>
      <c r="U6" s="206" t="s">
        <v>274</v>
      </c>
      <c r="V6" s="332" t="s">
        <v>274</v>
      </c>
      <c r="W6" s="330" t="s">
        <v>274</v>
      </c>
      <c r="X6" s="331" t="s">
        <v>274</v>
      </c>
    </row>
    <row r="7" spans="1:24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269</v>
      </c>
      <c r="I7" s="83" t="s">
        <v>269</v>
      </c>
      <c r="J7" s="83" t="s">
        <v>269</v>
      </c>
      <c r="K7" s="84" t="s">
        <v>269</v>
      </c>
      <c r="L7" s="83" t="s">
        <v>269</v>
      </c>
      <c r="M7" s="83" t="s">
        <v>269</v>
      </c>
      <c r="N7" s="84" t="s">
        <v>270</v>
      </c>
      <c r="O7" s="262" t="s">
        <v>269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202</v>
      </c>
      <c r="U9" s="291" t="s">
        <v>10</v>
      </c>
      <c r="V9" s="226" t="s">
        <v>67</v>
      </c>
      <c r="W9" s="329" t="s">
        <v>275</v>
      </c>
      <c r="X9" s="322" t="s">
        <v>276</v>
      </c>
    </row>
    <row r="10" spans="1:24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x14ac:dyDescent="0.25">
      <c r="A12" s="255" t="str">
        <f>IF(('Leg-13'!F12=""),"",('Leg-13'!F12))</f>
        <v/>
      </c>
      <c r="B12" s="60" t="str">
        <f>IF((A12=""),"",VLOOKUP(A12,'Car-Name'!$A$12:$B$44,2))</f>
        <v/>
      </c>
      <c r="C12" s="369"/>
      <c r="D12" s="60" t="str">
        <f>IF((A12=""),"",VLOOKUP(A12,'Car-Name'!$A$12:$C$44,3))</f>
        <v/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IF((H12=""),"",(H12-(VLOOKUP(F12,'Leg-14'!$A$12:$C$44,3,FALSE))))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87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IF(F12="",(""),((R12+(VLOOKUP(P12,'Leg-13'!$F$12:$U$44,16,FALSE)))))</f>
        <v/>
      </c>
      <c r="V12" s="16" t="str">
        <f>IF(F12="","",(O12+VLOOKUP('Leg-14'!F12,'Leg-13'!$F$12:$V$44,17,FALSE)))</f>
        <v/>
      </c>
      <c r="W12" s="217" t="str">
        <f>IF(P12="","",((O12+(VLOOKUP('Leg-14'!P12,'Leg-13'!$F$12:$V$44,17,FALSE)))/(U12*24)))</f>
        <v/>
      </c>
      <c r="X12" s="144" t="str">
        <f>IF(W12="","",(RANK(U12,$U$12:$U$44,1)))</f>
        <v/>
      </c>
    </row>
    <row r="13" spans="1:24" x14ac:dyDescent="0.25">
      <c r="A13" s="255" t="str">
        <f>IF(('Leg-13'!F13=""),"",('Leg-13'!F13))</f>
        <v/>
      </c>
      <c r="B13" s="254" t="str">
        <f>IF((A13=""),"",VLOOKUP(A13,'Car-Name'!$A$12:$B$44,2))</f>
        <v/>
      </c>
      <c r="C13" s="372"/>
      <c r="D13" s="254" t="str">
        <f>IF((A13=""),"",VLOOKUP(A13,'Car-Name'!$A$12:$C$44,3))</f>
        <v/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IF((H13=""),"",(H13-(VLOOKUP(F13,'Leg-14'!$A$12:$C$44,3,FALSE))))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88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IF(F13="",(""),((R13+(VLOOKUP(P13,'Leg-13'!$F$12:$U$44,16,FALSE)))))</f>
        <v/>
      </c>
      <c r="V13" s="16" t="str">
        <f>IF(F13="","",(O13+VLOOKUP('Leg-14'!F13,'Leg-13'!$F$12:$V$44,17,FALSE)))</f>
        <v/>
      </c>
      <c r="W13" s="217" t="str">
        <f>IF(P13="","",((O13+(VLOOKUP('Leg-14'!P13,'Leg-13'!$F$12:$V$44,17,FALSE)))/(U13*24)))</f>
        <v/>
      </c>
      <c r="X13" s="149" t="str">
        <f>IF(W13="","",(RANK(U13,$U$12:$U$44,1)))</f>
        <v/>
      </c>
    </row>
    <row r="14" spans="1:24" x14ac:dyDescent="0.25">
      <c r="A14" s="255" t="str">
        <f>IF(('Leg-13'!F14=""),"",('Leg-13'!F14))</f>
        <v/>
      </c>
      <c r="B14" s="254" t="str">
        <f>IF((A14=""),"",VLOOKUP(A14,'Car-Name'!$A$12:$B$44,2))</f>
        <v/>
      </c>
      <c r="C14" s="372"/>
      <c r="D14" s="254" t="str">
        <f>IF((A14=""),"",VLOOKUP(A14,'Car-Name'!$A$12:$C$44,3))</f>
        <v/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IF((H14=""),"",(H14-(VLOOKUP(F14,'Leg-14'!$A$12:$C$44,3,FALSE))))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88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IF(F14="",(""),((R14+(VLOOKUP(P14,'Leg-13'!$F$12:$U$44,16,FALSE)))))</f>
        <v/>
      </c>
      <c r="V14" s="16" t="str">
        <f>IF(F14="","",(O14+VLOOKUP('Leg-14'!F14,'Leg-13'!$F$12:$V$44,17,FALSE)))</f>
        <v/>
      </c>
      <c r="W14" s="217" t="str">
        <f>IF(P14="","",((O14+(VLOOKUP('Leg-14'!P14,'Leg-13'!$F$12:$V$44,17,FALSE)))/(U14*24)))</f>
        <v/>
      </c>
      <c r="X14" s="149" t="str">
        <f t="shared" ref="X14:X44" si="6">IF(W14="","",(RANK(U14,$U$12:$U$44,1)))</f>
        <v/>
      </c>
    </row>
    <row r="15" spans="1:24" x14ac:dyDescent="0.25">
      <c r="A15" s="255" t="str">
        <f>IF(('Leg-13'!F15=""),"",('Leg-13'!F15))</f>
        <v/>
      </c>
      <c r="B15" s="254" t="str">
        <f>IF((A15=""),"",VLOOKUP(A15,'Car-Name'!$A$12:$B$44,2))</f>
        <v/>
      </c>
      <c r="C15" s="372"/>
      <c r="D15" s="254" t="str">
        <f>IF((A15=""),"",VLOOKUP(A15,'Car-Name'!$A$12:$C$44,3))</f>
        <v/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IF((H15=""),"",(H15-(VLOOKUP(F15,'Leg-14'!$A$12:$C$44,3,FALSE))))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88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IF(F15="",(""),((R15+(VLOOKUP(P15,'Leg-13'!$F$12:$U$44,16,FALSE)))))</f>
        <v/>
      </c>
      <c r="V15" s="16" t="str">
        <f>IF(F15="","",(O15+VLOOKUP('Leg-14'!F15,'Leg-13'!$F$12:$V$44,17,FALSE)))</f>
        <v/>
      </c>
      <c r="W15" s="217" t="str">
        <f>IF(P15="","",((O15+(VLOOKUP('Leg-14'!P15,'Leg-13'!$F$12:$V$44,17,FALSE)))/(U15*24)))</f>
        <v/>
      </c>
      <c r="X15" s="149" t="str">
        <f t="shared" si="6"/>
        <v/>
      </c>
    </row>
    <row r="16" spans="1:24" x14ac:dyDescent="0.25">
      <c r="A16" s="255" t="str">
        <f>IF(('Leg-13'!F16=""),"",('Leg-13'!F16))</f>
        <v/>
      </c>
      <c r="B16" s="254" t="str">
        <f>IF((A16=""),"",VLOOKUP(A16,'Car-Name'!$A$12:$B$44,2))</f>
        <v/>
      </c>
      <c r="C16" s="372"/>
      <c r="D16" s="254" t="str">
        <f>IF((A16=""),"",VLOOKUP(A16,'Car-Name'!$A$12:$C$44,3))</f>
        <v/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IF((H16=""),"",(H16-(VLOOKUP(F16,'Leg-14'!$A$12:$C$44,3,FALSE))))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88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IF(F16="",(""),((R16+(VLOOKUP(P16,'Leg-13'!$F$12:$U$44,16,FALSE)))))</f>
        <v/>
      </c>
      <c r="V16" s="16" t="str">
        <f>IF(F16="","",(O16+VLOOKUP('Leg-14'!F16,'Leg-13'!$F$12:$V$44,17,FALSE)))</f>
        <v/>
      </c>
      <c r="W16" s="217" t="str">
        <f>IF(P16="","",((O16+(VLOOKUP('Leg-14'!P16,'Leg-13'!$F$12:$V$44,17,FALSE)))/(U16*24)))</f>
        <v/>
      </c>
      <c r="X16" s="149" t="str">
        <f t="shared" si="6"/>
        <v/>
      </c>
    </row>
    <row r="17" spans="1:24" x14ac:dyDescent="0.25">
      <c r="A17" s="255" t="str">
        <f>IF(('Leg-13'!F17=""),"",('Leg-13'!F17))</f>
        <v/>
      </c>
      <c r="B17" s="254" t="str">
        <f>IF((A17=""),"",VLOOKUP(A17,'Car-Name'!$A$12:$B$44,2))</f>
        <v/>
      </c>
      <c r="C17" s="372"/>
      <c r="D17" s="254" t="str">
        <f>IF((A17=""),"",VLOOKUP(A17,'Car-Name'!$A$12:$C$44,3))</f>
        <v/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IF((H17=""),"",(H17-(VLOOKUP(F17,'Leg-14'!$A$12:$C$44,3,FALSE))))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88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IF(F17="",(""),((R17+(VLOOKUP(P17,'Leg-13'!$F$12:$U$44,16,FALSE)))))</f>
        <v/>
      </c>
      <c r="V17" s="16" t="str">
        <f>IF(F17="","",(O17+VLOOKUP('Leg-14'!F17,'Leg-13'!$F$12:$V$44,17,FALSE)))</f>
        <v/>
      </c>
      <c r="W17" s="217" t="str">
        <f>IF(P17="","",((O17+(VLOOKUP('Leg-14'!P17,'Leg-13'!$F$12:$V$44,17,FALSE)))/(U17*24)))</f>
        <v/>
      </c>
      <c r="X17" s="149" t="str">
        <f t="shared" si="6"/>
        <v/>
      </c>
    </row>
    <row r="18" spans="1:24" x14ac:dyDescent="0.25">
      <c r="A18" s="255" t="str">
        <f>IF(('Leg-13'!F18=""),"",('Leg-13'!F18))</f>
        <v/>
      </c>
      <c r="B18" s="254" t="str">
        <f>IF((A18=""),"",VLOOKUP(A18,'Car-Name'!$A$12:$B$44,2))</f>
        <v/>
      </c>
      <c r="C18" s="372"/>
      <c r="D18" s="254" t="str">
        <f>IF((A18=""),"",VLOOKUP(A18,'Car-Name'!$A$12:$C$44,3))</f>
        <v/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IF((H18=""),"",(H18-(VLOOKUP(F18,'Leg-14'!$A$12:$C$44,3,FALSE))))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88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IF(F18="",(""),((R18+(VLOOKUP(P18,'Leg-13'!$F$12:$U$44,16,FALSE)))))</f>
        <v/>
      </c>
      <c r="V18" s="16" t="str">
        <f>IF(F18="","",(O18+VLOOKUP('Leg-14'!F18,'Leg-13'!$F$12:$V$44,17,FALSE)))</f>
        <v/>
      </c>
      <c r="W18" s="217" t="str">
        <f>IF(P18="","",((O18+(VLOOKUP('Leg-14'!P18,'Leg-13'!$F$12:$V$44,17,FALSE)))/(U18*24)))</f>
        <v/>
      </c>
      <c r="X18" s="149" t="str">
        <f t="shared" si="6"/>
        <v/>
      </c>
    </row>
    <row r="19" spans="1:24" x14ac:dyDescent="0.25">
      <c r="A19" s="255" t="str">
        <f>IF(('Leg-13'!F19=""),"",('Leg-13'!F19))</f>
        <v/>
      </c>
      <c r="B19" s="254" t="str">
        <f>IF((A19=""),"",VLOOKUP(A19,'Car-Name'!$A$12:$B$44,2))</f>
        <v/>
      </c>
      <c r="C19" s="372"/>
      <c r="D19" s="254" t="str">
        <f>IF((A19=""),"",VLOOKUP(A19,'Car-Name'!$A$12:$C$44,3))</f>
        <v/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IF((H19=""),"",(H19-(VLOOKUP(F19,'Leg-14'!$A$12:$C$44,3,FALSE))))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88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IF(F19="",(""),((R19+(VLOOKUP(P19,'Leg-13'!$F$12:$U$44,16,FALSE)))))</f>
        <v/>
      </c>
      <c r="V19" s="16" t="str">
        <f>IF(F19="","",(O19+VLOOKUP('Leg-14'!F19,'Leg-13'!$F$12:$V$44,17,FALSE)))</f>
        <v/>
      </c>
      <c r="W19" s="217" t="str">
        <f>IF(P19="","",((O19+(VLOOKUP('Leg-14'!P19,'Leg-13'!$F$12:$V$44,17,FALSE)))/(U19*24)))</f>
        <v/>
      </c>
      <c r="X19" s="149" t="str">
        <f t="shared" si="6"/>
        <v/>
      </c>
    </row>
    <row r="20" spans="1:24" x14ac:dyDescent="0.25">
      <c r="A20" s="255" t="str">
        <f>IF(('Leg-13'!F20=""),"",('Leg-13'!F20))</f>
        <v/>
      </c>
      <c r="B20" s="254" t="str">
        <f>IF((A20=""),"",VLOOKUP(A20,'Car-Name'!$A$12:$B$44,2))</f>
        <v/>
      </c>
      <c r="C20" s="372"/>
      <c r="D20" s="254" t="str">
        <f>IF((A20=""),"",VLOOKUP(A20,'Car-Name'!$A$12:$C$44,3))</f>
        <v/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IF((H20=""),"",(H20-(VLOOKUP(F20,'Leg-14'!$A$12:$C$44,3,FALSE))))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88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IF(F20="",(""),((R20+(VLOOKUP(P20,'Leg-13'!$F$12:$U$44,16,FALSE)))))</f>
        <v/>
      </c>
      <c r="V20" s="16" t="str">
        <f>IF(F20="","",(O20+VLOOKUP('Leg-14'!F20,'Leg-13'!$F$12:$V$44,17,FALSE)))</f>
        <v/>
      </c>
      <c r="W20" s="217" t="str">
        <f>IF(P20="","",((O20+(VLOOKUP('Leg-14'!P20,'Leg-13'!$F$12:$V$44,17,FALSE)))/(U20*24)))</f>
        <v/>
      </c>
      <c r="X20" s="149" t="str">
        <f t="shared" si="6"/>
        <v/>
      </c>
    </row>
    <row r="21" spans="1:24" x14ac:dyDescent="0.25">
      <c r="A21" s="255" t="str">
        <f>IF(('Leg-13'!F21=""),"",('Leg-13'!F21))</f>
        <v/>
      </c>
      <c r="B21" s="254" t="str">
        <f>IF((A21=""),"",VLOOKUP(A21,'Car-Name'!$A$12:$B$44,2))</f>
        <v/>
      </c>
      <c r="C21" s="372"/>
      <c r="D21" s="254" t="str">
        <f>IF((A21=""),"",VLOOKUP(A21,'Car-Name'!$A$12:$C$44,3))</f>
        <v/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IF((H21=""),"",(H21-(VLOOKUP(F21,'Leg-14'!$A$12:$C$44,3,FALSE))))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88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IF(F21="",(""),((R21+(VLOOKUP(P21,'Leg-13'!$F$12:$U$44,16,FALSE)))))</f>
        <v/>
      </c>
      <c r="V21" s="16" t="str">
        <f>IF(F21="","",(O21+VLOOKUP('Leg-14'!F21,'Leg-13'!$F$12:$V$44,17,FALSE)))</f>
        <v/>
      </c>
      <c r="W21" s="217" t="str">
        <f>IF(P21="","",((O21+(VLOOKUP('Leg-14'!P21,'Leg-13'!$F$12:$V$44,17,FALSE)))/(U21*24)))</f>
        <v/>
      </c>
      <c r="X21" s="149" t="str">
        <f t="shared" si="6"/>
        <v/>
      </c>
    </row>
    <row r="22" spans="1:24" x14ac:dyDescent="0.25">
      <c r="A22" s="255" t="str">
        <f>IF(('Leg-13'!F22=""),"",('Leg-13'!F22))</f>
        <v/>
      </c>
      <c r="B22" s="254" t="str">
        <f>IF((A22=""),"",VLOOKUP(A22,'Car-Name'!$A$12:$B$44,2))</f>
        <v/>
      </c>
      <c r="C22" s="372"/>
      <c r="D22" s="254" t="str">
        <f>IF((A22=""),"",VLOOKUP(A22,'Car-Name'!$A$12:$C$44,3))</f>
        <v/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IF((H22=""),"",(H22-(VLOOKUP(F22,'Leg-14'!$A$12:$C$44,3,FALSE))))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88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IF(F22="",(""),((R22+(VLOOKUP(P22,'Leg-13'!$F$12:$U$44,16,FALSE)))))</f>
        <v/>
      </c>
      <c r="V22" s="16" t="str">
        <f>IF(F22="","",(O22+VLOOKUP('Leg-14'!F22,'Leg-13'!$F$12:$V$44,17,FALSE)))</f>
        <v/>
      </c>
      <c r="W22" s="217" t="str">
        <f>IF(P22="","",((O22+(VLOOKUP('Leg-14'!P22,'Leg-13'!$F$12:$V$44,17,FALSE)))/(U22*24)))</f>
        <v/>
      </c>
      <c r="X22" s="149" t="str">
        <f t="shared" si="6"/>
        <v/>
      </c>
    </row>
    <row r="23" spans="1:24" x14ac:dyDescent="0.25">
      <c r="A23" s="255" t="str">
        <f>IF(('Leg-13'!F23=""),"",('Leg-13'!F23))</f>
        <v/>
      </c>
      <c r="B23" s="254" t="str">
        <f>IF((A23=""),"",VLOOKUP(A23,'Car-Name'!$A$12:$B$44,2))</f>
        <v/>
      </c>
      <c r="C23" s="372"/>
      <c r="D23" s="254" t="str">
        <f>IF((A23=""),"",VLOOKUP(A23,'Car-Name'!$A$12:$C$44,3))</f>
        <v/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IF((H23=""),"",(H23-(VLOOKUP(F23,'Leg-14'!$A$12:$C$44,3,FALSE))))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88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IF(F23="",(""),((R23+(VLOOKUP(P23,'Leg-13'!$F$12:$U$44,16,FALSE)))))</f>
        <v/>
      </c>
      <c r="V23" s="16" t="str">
        <f>IF(F23="","",(O23+VLOOKUP('Leg-14'!F23,'Leg-13'!$F$12:$V$44,17,FALSE)))</f>
        <v/>
      </c>
      <c r="W23" s="217" t="str">
        <f>IF(P23="","",((O23+(VLOOKUP('Leg-14'!P23,'Leg-13'!$F$12:$V$44,17,FALSE)))/(U23*24)))</f>
        <v/>
      </c>
      <c r="X23" s="149" t="str">
        <f t="shared" si="6"/>
        <v/>
      </c>
    </row>
    <row r="24" spans="1:24" x14ac:dyDescent="0.25">
      <c r="A24" s="255" t="str">
        <f>IF(('Leg-13'!F24=""),"",('Leg-13'!F24))</f>
        <v/>
      </c>
      <c r="B24" s="254" t="str">
        <f>IF((A24=""),"",VLOOKUP(A24,'Car-Name'!$A$12:$B$44,2))</f>
        <v/>
      </c>
      <c r="C24" s="372"/>
      <c r="D24" s="254" t="str">
        <f>IF((A24=""),"",VLOOKUP(A24,'Car-Name'!$A$12:$C$44,3))</f>
        <v/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IF((H24=""),"",(H24-(VLOOKUP(F24,'Leg-14'!$A$12:$C$44,3,FALSE))))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88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IF(F24="",(""),((R24+(VLOOKUP(P24,'Leg-13'!$F$12:$U$44,16,FALSE)))))</f>
        <v/>
      </c>
      <c r="V24" s="16" t="str">
        <f>IF(F24="","",(O24+VLOOKUP('Leg-14'!F24,'Leg-13'!$F$12:$V$44,17,FALSE)))</f>
        <v/>
      </c>
      <c r="W24" s="217" t="str">
        <f>IF(P24="","",((O24+(VLOOKUP('Leg-14'!P24,'Leg-13'!$F$12:$V$44,17,FALSE)))/(U24*24)))</f>
        <v/>
      </c>
      <c r="X24" s="149" t="str">
        <f t="shared" si="6"/>
        <v/>
      </c>
    </row>
    <row r="25" spans="1:24" x14ac:dyDescent="0.25">
      <c r="A25" s="255" t="str">
        <f>IF(('Leg-13'!F25=""),"",('Leg-13'!F25))</f>
        <v/>
      </c>
      <c r="B25" s="254" t="str">
        <f>IF((A25=""),"",VLOOKUP(A25,'Car-Name'!$A$12:$B$44,2))</f>
        <v/>
      </c>
      <c r="C25" s="372"/>
      <c r="D25" s="254" t="str">
        <f>IF((A25=""),"",VLOOKUP(A25,'Car-Name'!$A$12:$C$44,3))</f>
        <v/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IF((H25=""),"",(H25-(VLOOKUP(F25,'Leg-14'!$A$12:$C$44,3,FALSE))))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88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IF(F25="",(""),((R25+(VLOOKUP(P25,'Leg-13'!$F$12:$U$44,16,FALSE)))))</f>
        <v/>
      </c>
      <c r="V25" s="16" t="str">
        <f>IF(F25="","",(O25+VLOOKUP('Leg-14'!F25,'Leg-13'!$F$12:$V$44,17,FALSE)))</f>
        <v/>
      </c>
      <c r="W25" s="217" t="str">
        <f>IF(P25="","",((O25+(VLOOKUP('Leg-14'!P25,'Leg-13'!$F$12:$V$44,17,FALSE)))/(U25*24)))</f>
        <v/>
      </c>
      <c r="X25" s="149" t="str">
        <f t="shared" si="6"/>
        <v/>
      </c>
    </row>
    <row r="26" spans="1:24" x14ac:dyDescent="0.25">
      <c r="A26" s="255" t="str">
        <f>IF(('Leg-13'!F26=""),"",('Leg-13'!F26))</f>
        <v/>
      </c>
      <c r="B26" s="254" t="str">
        <f>IF((A26=""),"",VLOOKUP(A26,'Car-Name'!$A$12:$B$44,2))</f>
        <v/>
      </c>
      <c r="C26" s="372"/>
      <c r="D26" s="254" t="str">
        <f>IF((A26=""),"",VLOOKUP(A26,'Car-Name'!$A$12:$C$44,3))</f>
        <v/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IF((H26=""),"",(H26-(VLOOKUP(F26,'Leg-14'!$A$12:$C$44,3,FALSE))))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88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IF(F26="",(""),((R26+(VLOOKUP(P26,'Leg-13'!$F$12:$U$44,16,FALSE)))))</f>
        <v/>
      </c>
      <c r="V26" s="16" t="str">
        <f>IF(F26="","",(O26+VLOOKUP('Leg-14'!F26,'Leg-13'!$F$12:$V$44,17,FALSE)))</f>
        <v/>
      </c>
      <c r="W26" s="217" t="str">
        <f>IF(P26="","",((O26+(VLOOKUP('Leg-14'!P26,'Leg-13'!$F$12:$V$44,17,FALSE)))/(U26*24)))</f>
        <v/>
      </c>
      <c r="X26" s="149" t="str">
        <f t="shared" si="6"/>
        <v/>
      </c>
    </row>
    <row r="27" spans="1:24" x14ac:dyDescent="0.25">
      <c r="A27" s="255" t="str">
        <f>IF(('Leg-13'!F27=""),"",('Leg-13'!F27))</f>
        <v/>
      </c>
      <c r="B27" s="254" t="str">
        <f>IF((A27=""),"",VLOOKUP(A27,'Car-Name'!$A$12:$B$44,2))</f>
        <v/>
      </c>
      <c r="C27" s="372"/>
      <c r="D27" s="254" t="str">
        <f>IF((A27=""),"",VLOOKUP(A27,'Car-Name'!$A$12:$C$44,3))</f>
        <v/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IF((H27=""),"",(H27-(VLOOKUP(F27,'Leg-14'!$A$12:$C$44,3,FALSE))))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88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IF(F27="",(""),((R27+(VLOOKUP(P27,'Leg-13'!$F$12:$U$44,16,FALSE)))))</f>
        <v/>
      </c>
      <c r="V27" s="16" t="str">
        <f>IF(F27="","",(O27+VLOOKUP('Leg-14'!F27,'Leg-13'!$F$12:$V$44,17,FALSE)))</f>
        <v/>
      </c>
      <c r="W27" s="217" t="str">
        <f>IF(P27="","",((O27+(VLOOKUP('Leg-14'!P27,'Leg-13'!$F$12:$V$44,17,FALSE)))/(U27*24)))</f>
        <v/>
      </c>
      <c r="X27" s="149" t="str">
        <f t="shared" si="6"/>
        <v/>
      </c>
    </row>
    <row r="28" spans="1:24" x14ac:dyDescent="0.25">
      <c r="A28" s="255" t="str">
        <f>IF(('Leg-13'!F28=""),"",('Leg-13'!F28))</f>
        <v/>
      </c>
      <c r="B28" s="254" t="str">
        <f>IF((A28=""),"",VLOOKUP(A28,'Car-Name'!$A$12:$B$44,2))</f>
        <v/>
      </c>
      <c r="C28" s="372"/>
      <c r="D28" s="254" t="str">
        <f>IF((A28=""),"",VLOOKUP(A28,'Car-Name'!$A$12:$C$44,3))</f>
        <v/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IF((H28=""),"",(H28-(VLOOKUP(F28,'Leg-14'!$A$12:$C$44,3,FALSE))))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88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IF(F28="",(""),((R28+(VLOOKUP(P28,'Leg-13'!$F$12:$U$44,16,FALSE)))))</f>
        <v/>
      </c>
      <c r="V28" s="16" t="str">
        <f>IF(F28="","",(O28+VLOOKUP('Leg-14'!F28,'Leg-13'!$F$12:$V$44,17,FALSE)))</f>
        <v/>
      </c>
      <c r="W28" s="217" t="str">
        <f>IF(P28="","",((O28+(VLOOKUP('Leg-14'!P28,'Leg-13'!$F$12:$V$44,17,FALSE)))/(U28*24)))</f>
        <v/>
      </c>
      <c r="X28" s="149" t="str">
        <f t="shared" si="6"/>
        <v/>
      </c>
    </row>
    <row r="29" spans="1:24" x14ac:dyDescent="0.25">
      <c r="A29" s="255" t="str">
        <f>IF(('Leg-13'!F29=""),"",('Leg-13'!F29))</f>
        <v/>
      </c>
      <c r="B29" s="254" t="str">
        <f>IF((A29=""),"",VLOOKUP(A29,'Car-Name'!$A$12:$B$44,2))</f>
        <v/>
      </c>
      <c r="C29" s="372"/>
      <c r="D29" s="254" t="str">
        <f>IF((A29=""),"",VLOOKUP(A29,'Car-Name'!$A$12:$C$44,3))</f>
        <v/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IF((H29=""),"",(H29-(VLOOKUP(F29,'Leg-14'!$A$12:$C$44,3,FALSE))))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88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IF(F29="",(""),((R29+(VLOOKUP(P29,'Leg-13'!$F$12:$U$44,16,FALSE)))))</f>
        <v/>
      </c>
      <c r="V29" s="16" t="str">
        <f>IF(F29="","",(O29+VLOOKUP('Leg-14'!F29,'Leg-13'!$F$12:$V$44,17,FALSE)))</f>
        <v/>
      </c>
      <c r="W29" s="217" t="str">
        <f>IF(P29="","",((O29+(VLOOKUP('Leg-14'!P29,'Leg-13'!$F$12:$V$44,17,FALSE)))/(U29*24)))</f>
        <v/>
      </c>
      <c r="X29" s="149" t="str">
        <f t="shared" si="6"/>
        <v/>
      </c>
    </row>
    <row r="30" spans="1:24" x14ac:dyDescent="0.25">
      <c r="A30" s="255" t="str">
        <f>IF(('Leg-13'!F30=""),"",('Leg-13'!F30))</f>
        <v/>
      </c>
      <c r="B30" s="254" t="str">
        <f>IF((A30=""),"",VLOOKUP(A30,'Car-Name'!$A$12:$B$44,2))</f>
        <v/>
      </c>
      <c r="C30" s="372"/>
      <c r="D30" s="254" t="str">
        <f>IF((A30=""),"",VLOOKUP(A30,'Car-Name'!$A$12:$C$44,3))</f>
        <v/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IF((H30=""),"",(H30-(VLOOKUP(F30,'Leg-14'!$A$12:$C$44,3,FALSE))))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88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IF(F30="",(""),((R30+(VLOOKUP(P30,'Leg-13'!$F$12:$U$44,16,FALSE)))))</f>
        <v/>
      </c>
      <c r="V30" s="16" t="str">
        <f>IF(F30="","",(O30+VLOOKUP('Leg-14'!F30,'Leg-13'!$F$12:$V$44,17,FALSE)))</f>
        <v/>
      </c>
      <c r="W30" s="217" t="str">
        <f>IF(P30="","",((O30+(VLOOKUP('Leg-14'!P30,'Leg-13'!$F$12:$V$44,17,FALSE)))/(U30*24)))</f>
        <v/>
      </c>
      <c r="X30" s="149" t="str">
        <f t="shared" si="6"/>
        <v/>
      </c>
    </row>
    <row r="31" spans="1:24" x14ac:dyDescent="0.25">
      <c r="A31" s="255" t="str">
        <f>IF(('Leg-13'!F31=""),"",('Leg-13'!F31))</f>
        <v/>
      </c>
      <c r="B31" s="254" t="str">
        <f>IF((A31=""),"",VLOOKUP(A31,'Car-Name'!$A$12:$B$44,2))</f>
        <v/>
      </c>
      <c r="C31" s="372"/>
      <c r="D31" s="254" t="str">
        <f>IF((A31=""),"",VLOOKUP(A31,'Car-Name'!$A$12:$C$44,3))</f>
        <v/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IF((H31=""),"",(H31-(VLOOKUP(F31,'Leg-14'!$A$12:$C$44,3,FALSE))))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88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IF(F31="",(""),((R31+(VLOOKUP(P31,'Leg-13'!$F$12:$U$44,16,FALSE)))))</f>
        <v/>
      </c>
      <c r="V31" s="16" t="str">
        <f>IF(F31="","",(O31+VLOOKUP('Leg-14'!F31,'Leg-13'!$F$12:$V$44,17,FALSE)))</f>
        <v/>
      </c>
      <c r="W31" s="217" t="str">
        <f>IF(P31="","",((O31+(VLOOKUP('Leg-14'!P31,'Leg-13'!$F$12:$V$44,17,FALSE)))/(U31*24)))</f>
        <v/>
      </c>
      <c r="X31" s="149" t="str">
        <f t="shared" si="6"/>
        <v/>
      </c>
    </row>
    <row r="32" spans="1:24" x14ac:dyDescent="0.25">
      <c r="A32" s="255" t="str">
        <f>IF(('Leg-13'!F32=""),"",('Leg-13'!F32))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IF((H32=""),"",(H32-(VLOOKUP(F32,'Leg-14'!$A$12:$C$44,3,FALSE))))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88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IF(F32="",(""),((R32+(VLOOKUP(P32,'Leg-13'!$F$12:$U$44,16,FALSE)))))</f>
        <v/>
      </c>
      <c r="V32" s="16" t="str">
        <f>IF(F32="","",(O32+VLOOKUP('Leg-14'!F32,'Leg-13'!$F$12:$V$44,17,FALSE)))</f>
        <v/>
      </c>
      <c r="W32" s="217" t="str">
        <f>IF(P32="","",((O32+(VLOOKUP('Leg-14'!P32,'Leg-13'!$F$12:$V$44,17,FALSE)))/(U32*24)))</f>
        <v/>
      </c>
      <c r="X32" s="149" t="str">
        <f t="shared" si="6"/>
        <v/>
      </c>
    </row>
    <row r="33" spans="1:24" x14ac:dyDescent="0.25">
      <c r="A33" s="255" t="str">
        <f>IF(('Leg-13'!F33=""),"",('Leg-13'!F33))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IF((H33=""),"",(H33-(VLOOKUP(F33,'Leg-14'!$A$12:$C$44,3,FALSE))))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88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IF(F33="",(""),((R33+(VLOOKUP(P33,'Leg-13'!$F$12:$U$44,16,FALSE)))))</f>
        <v/>
      </c>
      <c r="V33" s="16" t="str">
        <f>IF(F33="","",(O33+VLOOKUP('Leg-14'!F33,'Leg-13'!$F$12:$V$44,17,FALSE)))</f>
        <v/>
      </c>
      <c r="W33" s="217" t="str">
        <f>IF(P33="","",((O33+(VLOOKUP('Leg-14'!P33,'Leg-13'!$F$12:$V$44,17,FALSE)))/(U33*24)))</f>
        <v/>
      </c>
      <c r="X33" s="149" t="str">
        <f t="shared" si="6"/>
        <v/>
      </c>
    </row>
    <row r="34" spans="1:24" x14ac:dyDescent="0.25">
      <c r="A34" s="255" t="str">
        <f>IF(('Leg-13'!F34=""),"",('Leg-13'!F34))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IF((H34=""),"",(H34-(VLOOKUP(F34,'Leg-14'!$A$12:$C$44,3,FALSE))))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88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IF(F34="",(""),((R34+(VLOOKUP(P34,'Leg-13'!$F$12:$U$44,16,FALSE)))))</f>
        <v/>
      </c>
      <c r="V34" s="16" t="str">
        <f>IF(F34="","",(O34+VLOOKUP('Leg-14'!F34,'Leg-13'!$F$12:$V$44,17,FALSE)))</f>
        <v/>
      </c>
      <c r="W34" s="217" t="str">
        <f>IF(P34="","",((O34+(VLOOKUP('Leg-14'!P34,'Leg-13'!$F$12:$V$44,17,FALSE)))/(U34*24)))</f>
        <v/>
      </c>
      <c r="X34" s="149" t="str">
        <f t="shared" si="6"/>
        <v/>
      </c>
    </row>
    <row r="35" spans="1:24" x14ac:dyDescent="0.25">
      <c r="A35" s="255" t="str">
        <f>IF(('Leg-13'!F35=""),"",('Leg-13'!F35))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IF((H35=""),"",(H35-(VLOOKUP(F35,'Leg-14'!$A$12:$C$44,3,FALSE))))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88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IF(F35="",(""),((R35+(VLOOKUP(P35,'Leg-13'!$F$12:$U$44,16,FALSE)))))</f>
        <v/>
      </c>
      <c r="V35" s="16" t="str">
        <f>IF(F35="","",(O35+VLOOKUP('Leg-14'!F35,'Leg-13'!$F$12:$V$44,17,FALSE)))</f>
        <v/>
      </c>
      <c r="W35" s="217" t="str">
        <f>IF(P35="","",((O35+(VLOOKUP('Leg-14'!P35,'Leg-13'!$F$12:$V$44,17,FALSE)))/(U35*24)))</f>
        <v/>
      </c>
      <c r="X35" s="149" t="str">
        <f t="shared" si="6"/>
        <v/>
      </c>
    </row>
    <row r="36" spans="1:24" x14ac:dyDescent="0.25">
      <c r="A36" s="255" t="str">
        <f>IF(('Leg-13'!F36=""),"",('Leg-13'!F36))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IF((H36=""),"",(H36-(VLOOKUP(F36,'Leg-14'!$A$12:$C$44,3,FALSE))))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88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IF(F36="",(""),((R36+(VLOOKUP(P36,'Leg-13'!$F$12:$U$44,16,FALSE)))))</f>
        <v/>
      </c>
      <c r="V36" s="16" t="str">
        <f>IF(F36="","",(O36+VLOOKUP('Leg-14'!F36,'Leg-13'!$F$12:$V$44,17,FALSE)))</f>
        <v/>
      </c>
      <c r="W36" s="217" t="str">
        <f>IF(P36="","",((O36+(VLOOKUP('Leg-14'!P36,'Leg-13'!$F$12:$V$44,17,FALSE)))/(U36*24)))</f>
        <v/>
      </c>
      <c r="X36" s="149" t="str">
        <f t="shared" si="6"/>
        <v/>
      </c>
    </row>
    <row r="37" spans="1:24" x14ac:dyDescent="0.25">
      <c r="A37" s="255" t="str">
        <f>IF(('Leg-13'!F37=""),"",('Leg-13'!F37))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IF((H37=""),"",(H37-(VLOOKUP(F37,'Leg-14'!$A$12:$C$44,3,FALSE))))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88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IF(F37="",(""),((R37+(VLOOKUP(P37,'Leg-13'!$F$12:$U$44,16,FALSE)))))</f>
        <v/>
      </c>
      <c r="V37" s="16" t="str">
        <f>IF(F37="","",(O37+VLOOKUP('Leg-14'!F37,'Leg-13'!$F$12:$V$44,17,FALSE)))</f>
        <v/>
      </c>
      <c r="W37" s="217" t="str">
        <f>IF(P37="","",((O37+(VLOOKUP('Leg-14'!P37,'Leg-13'!$F$12:$V$44,17,FALSE)))/(U37*24)))</f>
        <v/>
      </c>
      <c r="X37" s="149" t="str">
        <f t="shared" si="6"/>
        <v/>
      </c>
    </row>
    <row r="38" spans="1:24" x14ac:dyDescent="0.25">
      <c r="A38" s="255" t="str">
        <f>IF(('Leg-13'!F38=""),"",('Leg-13'!F38))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IF((H38=""),"",(H38-(VLOOKUP(F38,'Leg-14'!$A$12:$C$44,3,FALSE))))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88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IF(F38="",(""),((R38+(VLOOKUP(P38,'Leg-13'!$F$12:$U$44,16,FALSE)))))</f>
        <v/>
      </c>
      <c r="V38" s="16" t="str">
        <f>IF(F38="","",(O38+VLOOKUP('Leg-14'!F38,'Leg-13'!$F$12:$V$44,17,FALSE)))</f>
        <v/>
      </c>
      <c r="W38" s="217" t="str">
        <f>IF(P38="","",((O38+(VLOOKUP('Leg-14'!P38,'Leg-13'!$F$12:$V$44,17,FALSE)))/(U38*24)))</f>
        <v/>
      </c>
      <c r="X38" s="149" t="str">
        <f t="shared" si="6"/>
        <v/>
      </c>
    </row>
    <row r="39" spans="1:24" x14ac:dyDescent="0.25">
      <c r="A39" s="255" t="str">
        <f>IF(('Leg-13'!F39=""),"",('Leg-13'!F39))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IF((H39=""),"",(H39-(VLOOKUP(F39,'Leg-14'!$A$12:$C$44,3,FALSE))))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88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IF(F39="",(""),((R39+(VLOOKUP(P39,'Leg-13'!$F$12:$U$44,16,FALSE)))))</f>
        <v/>
      </c>
      <c r="V39" s="16" t="str">
        <f>IF(F39="","",(O39+VLOOKUP('Leg-14'!F39,'Leg-13'!$F$12:$V$44,17,FALSE)))</f>
        <v/>
      </c>
      <c r="W39" s="217" t="str">
        <f>IF(P39="","",((O39+(VLOOKUP('Leg-14'!P39,'Leg-13'!$F$12:$V$44,17,FALSE)))/(U39*24)))</f>
        <v/>
      </c>
      <c r="X39" s="149" t="str">
        <f t="shared" si="6"/>
        <v/>
      </c>
    </row>
    <row r="40" spans="1:24" x14ac:dyDescent="0.25">
      <c r="A40" s="255" t="str">
        <f>IF(('Leg-13'!F40=""),"",('Leg-13'!F40))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IF((H40=""),"",(H40-(VLOOKUP(F40,'Leg-14'!$A$12:$C$44,3,FALSE))))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88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IF(F40="",(""),((R40+(VLOOKUP(P40,'Leg-13'!$F$12:$U$44,16,FALSE)))))</f>
        <v/>
      </c>
      <c r="V40" s="16" t="str">
        <f>IF(F40="","",(O40+VLOOKUP('Leg-14'!F40,'Leg-13'!$F$12:$V$44,17,FALSE)))</f>
        <v/>
      </c>
      <c r="W40" s="217" t="str">
        <f>IF(P40="","",((O40+(VLOOKUP('Leg-14'!P40,'Leg-13'!$F$12:$V$44,17,FALSE)))/(U40*24)))</f>
        <v/>
      </c>
      <c r="X40" s="149" t="str">
        <f t="shared" si="6"/>
        <v/>
      </c>
    </row>
    <row r="41" spans="1:24" x14ac:dyDescent="0.25">
      <c r="A41" s="255" t="str">
        <f>IF(('Leg-13'!F41=""),"",('Leg-13'!F41))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IF((H41=""),"",(H41-(VLOOKUP(F41,'Leg-14'!$A$12:$C$44,3,FALSE))))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88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IF(F41="",(""),((R41+(VLOOKUP(P41,'Leg-13'!$F$12:$U$44,16,FALSE)))))</f>
        <v/>
      </c>
      <c r="V41" s="16" t="str">
        <f>IF(F41="","",(O41+VLOOKUP('Leg-14'!F41,'Leg-13'!$F$12:$V$44,17,FALSE)))</f>
        <v/>
      </c>
      <c r="W41" s="217" t="str">
        <f>IF(P41="","",((O41+(VLOOKUP('Leg-14'!P41,'Leg-13'!$F$12:$V$44,17,FALSE)))/(U41*24)))</f>
        <v/>
      </c>
      <c r="X41" s="149" t="str">
        <f t="shared" si="6"/>
        <v/>
      </c>
    </row>
    <row r="42" spans="1:24" x14ac:dyDescent="0.25">
      <c r="A42" s="255" t="str">
        <f>IF(('Leg-13'!F42=""),"",('Leg-13'!F42))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IF((H42=""),"",(H42-(VLOOKUP(F42,'Leg-14'!$A$12:$C$44,3,FALSE))))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88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IF(F42="",(""),((R42+(VLOOKUP(P42,'Leg-13'!$F$12:$U$44,16,FALSE)))))</f>
        <v/>
      </c>
      <c r="V42" s="16" t="str">
        <f>IF(F42="","",(O42+VLOOKUP('Leg-14'!F42,'Leg-13'!$F$12:$V$44,17,FALSE)))</f>
        <v/>
      </c>
      <c r="W42" s="217" t="str">
        <f>IF(P42="","",((O42+(VLOOKUP('Leg-14'!P42,'Leg-13'!$F$12:$V$44,17,FALSE)))/(U42*24)))</f>
        <v/>
      </c>
      <c r="X42" s="149" t="str">
        <f t="shared" si="6"/>
        <v/>
      </c>
    </row>
    <row r="43" spans="1:24" x14ac:dyDescent="0.25">
      <c r="A43" s="255" t="str">
        <f>IF(('Leg-13'!F43=""),"",('Leg-13'!F43))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IF((H43=""),"",(H43-(VLOOKUP(F43,'Leg-14'!$A$12:$C$44,3,FALSE))))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88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IF(F43="",(""),((R43+(VLOOKUP(P43,'Leg-13'!$F$12:$U$44,16,FALSE)))))</f>
        <v/>
      </c>
      <c r="V43" s="16" t="str">
        <f>IF(F43="","",(O43+VLOOKUP('Leg-14'!F43,'Leg-13'!$F$12:$V$44,17,FALSE)))</f>
        <v/>
      </c>
      <c r="W43" s="217" t="str">
        <f>IF(P43="","",((O43+(VLOOKUP('Leg-14'!P43,'Leg-13'!$F$12:$V$44,17,FALSE)))/(U43*24)))</f>
        <v/>
      </c>
      <c r="X43" s="149" t="str">
        <f t="shared" si="6"/>
        <v/>
      </c>
    </row>
    <row r="44" spans="1:24" ht="15.75" thickBot="1" x14ac:dyDescent="0.3">
      <c r="A44" s="299" t="str">
        <f>IF(('Leg-13'!F44=""),"",('Leg-13'!F44))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IF((H44=""),"",(H44-(VLOOKUP(F44,'Leg-14'!$A$12:$C$44,3,FALSE))))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89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IF(F44="",(""),((R44+(VLOOKUP(P44,'Leg-13'!$F$12:$U$44,16,FALSE)))))</f>
        <v/>
      </c>
      <c r="V44" s="9" t="str">
        <f>IF(F44="","",(O44+VLOOKUP('Leg-14'!F44,'Leg-13'!$F$12:$V$44,17,FALSE)))</f>
        <v/>
      </c>
      <c r="W44" s="235" t="str">
        <f>IF(P44="","",((O44+(VLOOKUP('Leg-14'!P44,'Leg-13'!$F$12:$V$44,17,FALSE)))/(U44*24)))</f>
        <v/>
      </c>
      <c r="X44" s="154" t="str">
        <f t="shared" si="6"/>
        <v/>
      </c>
    </row>
  </sheetData>
  <sheetProtection algorithmName="SHA-512" hashValue="P3jdAl8l1Aw4AOTDo8vstdNhZQbmkmPGTvhBR2DPvbJVrd9wfd0ikg5BIvxje/WL5oEOFrSOmbaD/Raagm5XbQ==" saltValue="6gVJNwK7qOSLTJ8LS2jZUg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0C21-D8A4-4DD9-9A60-1945A4E8D4EC}">
  <dimension ref="A1:X44"/>
  <sheetViews>
    <sheetView workbookViewId="0">
      <selection sqref="A1:E1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6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277</v>
      </c>
      <c r="B1" s="497"/>
      <c r="C1" s="497"/>
      <c r="D1" s="497"/>
      <c r="E1" s="498"/>
      <c r="F1" s="256" t="s">
        <v>280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284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/>
      <c r="F2" s="66"/>
      <c r="G2" s="67"/>
      <c r="H2" s="68"/>
      <c r="I2" s="69"/>
      <c r="J2" s="69"/>
      <c r="K2" s="70" t="s">
        <v>49</v>
      </c>
      <c r="L2" s="501"/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278</v>
      </c>
      <c r="B3" s="249"/>
      <c r="C3" s="250"/>
      <c r="D3" s="251"/>
      <c r="E3" s="52" t="s">
        <v>38</v>
      </c>
      <c r="F3" s="66"/>
      <c r="G3" s="494" t="s">
        <v>281</v>
      </c>
      <c r="H3" s="495"/>
      <c r="I3" s="495"/>
      <c r="J3" s="530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285</v>
      </c>
      <c r="S3" s="524"/>
      <c r="T3" s="525"/>
      <c r="U3" s="524" t="s">
        <v>286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/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/>
      <c r="D5" s="371"/>
      <c r="E5" s="48" t="s">
        <v>279</v>
      </c>
      <c r="F5" s="66"/>
      <c r="G5" s="270" t="s">
        <v>101</v>
      </c>
      <c r="H5" s="486"/>
      <c r="I5" s="487"/>
      <c r="J5" s="486"/>
      <c r="K5" s="487"/>
      <c r="L5" s="527" t="s">
        <v>282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f>(L2)</f>
        <v>0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/>
      <c r="D6" s="368"/>
      <c r="E6" s="51">
        <f>(D6-C6)</f>
        <v>0</v>
      </c>
      <c r="F6" s="66"/>
      <c r="G6" s="271" t="s">
        <v>102</v>
      </c>
      <c r="H6" s="484"/>
      <c r="I6" s="485"/>
      <c r="J6" s="484"/>
      <c r="K6" s="485"/>
      <c r="L6" s="488">
        <f>(J6-H6)</f>
        <v>0</v>
      </c>
      <c r="M6" s="520"/>
      <c r="N6" s="490"/>
      <c r="O6" s="261"/>
      <c r="P6" s="203" t="s">
        <v>283</v>
      </c>
      <c r="Q6" s="203" t="s">
        <v>283</v>
      </c>
      <c r="R6" s="204" t="s">
        <v>283</v>
      </c>
      <c r="S6" s="119" t="s">
        <v>283</v>
      </c>
      <c r="T6" s="205" t="s">
        <v>283</v>
      </c>
      <c r="U6" s="206" t="s">
        <v>287</v>
      </c>
      <c r="V6" s="207" t="s">
        <v>287</v>
      </c>
      <c r="W6" s="330" t="s">
        <v>287</v>
      </c>
      <c r="X6" s="331" t="s">
        <v>287</v>
      </c>
    </row>
    <row r="7" spans="1:24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283</v>
      </c>
      <c r="I7" s="83" t="s">
        <v>283</v>
      </c>
      <c r="J7" s="83" t="s">
        <v>283</v>
      </c>
      <c r="K7" s="84" t="s">
        <v>283</v>
      </c>
      <c r="L7" s="83" t="s">
        <v>283</v>
      </c>
      <c r="M7" s="83" t="s">
        <v>283</v>
      </c>
      <c r="N7" s="84" t="s">
        <v>283</v>
      </c>
      <c r="O7" s="262" t="s">
        <v>283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327" t="s">
        <v>308</v>
      </c>
      <c r="M8" s="327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IF(E2=('Leg-9'!E2),"",("Fast-Cars-Out-First"))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283</v>
      </c>
      <c r="U9" s="291" t="s">
        <v>10</v>
      </c>
      <c r="V9" s="226" t="s">
        <v>67</v>
      </c>
      <c r="W9" s="329" t="s">
        <v>288</v>
      </c>
      <c r="X9" s="322" t="s">
        <v>289</v>
      </c>
    </row>
    <row r="10" spans="1:24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295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298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x14ac:dyDescent="0.25">
      <c r="A12" s="255" t="str">
        <f>IF(('Leg-14'!F12=""),"",('Leg-14'!F12))</f>
        <v/>
      </c>
      <c r="B12" s="60" t="str">
        <f>IF((A12=""),"",VLOOKUP(A12,'Car-Name'!$A$12:$B$44,2))</f>
        <v/>
      </c>
      <c r="C12" s="369"/>
      <c r="D12" s="60" t="str">
        <f>IF((A12=""),"",VLOOKUP(A12,'Car-Name'!$A$12:$C$44,3))</f>
        <v/>
      </c>
      <c r="E12" s="374"/>
      <c r="F12" s="377"/>
      <c r="G12" s="23" t="str">
        <f>IF((F12=""),"",(VLOOKUP(F12,'Car-Name'!$A$12:$B$44,2)))</f>
        <v/>
      </c>
      <c r="H12" s="380"/>
      <c r="I12" s="328" t="str">
        <f>IF((H12=""),"",(H12-(VLOOKUP(F12,'Leg-15'!$A$12:$C$44,3,FALSE))))</f>
        <v/>
      </c>
      <c r="J12" s="383"/>
      <c r="K12" s="26" t="str">
        <f>IF((J12="Slow"),(((1/24/4))+(MAX($I$12:$I$44))),"" )</f>
        <v/>
      </c>
      <c r="L12" s="380"/>
      <c r="M12" s="380"/>
      <c r="N12" s="328" t="str">
        <f>IF(G12="","",IF((J12="slow"),SUM(K12:M12),(SUM(I12,L12,M12))))</f>
        <v/>
      </c>
      <c r="O12" s="387"/>
      <c r="P12" s="142" t="str">
        <f>IF(F12="","",F12)</f>
        <v/>
      </c>
      <c r="Q12" s="315" t="e">
        <f>IF('Car-Name'!A12="","",VLOOKUP(F12,'Car-Name'!$A$12:$B$44,2))</f>
        <v>#N/A</v>
      </c>
      <c r="R12" s="148" t="str">
        <f t="shared" ref="R12:R28" si="0">IF(N12="",(""),(N12))</f>
        <v/>
      </c>
      <c r="S12" s="130" t="str">
        <f t="shared" ref="S12:S28" si="1">IF(R12="",(""),(O12/(R12*24)))</f>
        <v/>
      </c>
      <c r="T12" s="220" t="str">
        <f t="shared" ref="T12:T44" si="2">IF(R12="","",(RANK(R12,$R$12:$R$44,1)))</f>
        <v/>
      </c>
      <c r="U12" s="313" t="str">
        <f>IF(F12="",(""),((R12+(VLOOKUP(P12,'Leg-14'!$F$12:$U$44,16,FALSE)))))</f>
        <v/>
      </c>
      <c r="V12" s="16" t="str">
        <f>IF(F12="","",(O12+VLOOKUP('Leg-15'!F12,'Leg-14'!$F$12:$V$44,17,FALSE)))</f>
        <v/>
      </c>
      <c r="W12" s="217" t="str">
        <f>IF(P12="","",((O12+(VLOOKUP('Leg-15'!P12,'Leg-14'!$F$12:$V$44,17,FALSE)))/(U12*24)))</f>
        <v/>
      </c>
      <c r="X12" s="144" t="str">
        <f>IF(W12="","",(RANK(U12,$U$12:$U$44,1)))</f>
        <v/>
      </c>
    </row>
    <row r="13" spans="1:24" x14ac:dyDescent="0.25">
      <c r="A13" s="255" t="str">
        <f>IF(('Leg-14'!F13=""),"",('Leg-14'!F13))</f>
        <v/>
      </c>
      <c r="B13" s="254" t="str">
        <f>IF((A13=""),"",VLOOKUP(A13,'Car-Name'!$A$12:$B$44,2))</f>
        <v/>
      </c>
      <c r="C13" s="372"/>
      <c r="D13" s="254" t="str">
        <f>IF((A13=""),"",VLOOKUP(A13,'Car-Name'!$A$12:$C$44,3))</f>
        <v/>
      </c>
      <c r="E13" s="375"/>
      <c r="F13" s="378"/>
      <c r="G13" s="24" t="str">
        <f>IF((F13=""),"",(VLOOKUP(F13,'Car-Name'!$A$12:$B$44,2)))</f>
        <v/>
      </c>
      <c r="H13" s="381"/>
      <c r="I13" s="28" t="str">
        <f>IF((H13=""),"",(H13-(VLOOKUP(F13,'Leg-15'!$A$12:$C$44,3,FALSE))))</f>
        <v/>
      </c>
      <c r="J13" s="394"/>
      <c r="K13" s="28" t="str">
        <f>IF((J13="Slow"),(((1/24/4))+(MAX($I$12:$I$44))),"" )</f>
        <v/>
      </c>
      <c r="L13" s="381"/>
      <c r="M13" s="381"/>
      <c r="N13" s="328" t="str">
        <f t="shared" ref="N13:N44" si="3">IF(G13="","",IF((J13="slow"),SUM(K13:M13),(SUM(I13,L13,M13))))</f>
        <v/>
      </c>
      <c r="O13" s="388"/>
      <c r="P13" s="147" t="str">
        <f t="shared" ref="P13:P44" si="4">IF(F13="","",F13)</f>
        <v/>
      </c>
      <c r="Q13" s="300" t="e">
        <f>IF('Car-Name'!A13="","",VLOOKUP(F13,'Car-Name'!$A$12:$B$44,2))</f>
        <v>#N/A</v>
      </c>
      <c r="R13" s="148" t="str">
        <f t="shared" si="0"/>
        <v/>
      </c>
      <c r="S13" s="130" t="str">
        <f t="shared" si="1"/>
        <v/>
      </c>
      <c r="T13" s="220" t="str">
        <f t="shared" si="2"/>
        <v/>
      </c>
      <c r="U13" s="313" t="str">
        <f>IF(F13="",(""),((R13+(VLOOKUP(P13,'Leg-14'!$F$12:$U$44,16,FALSE)))))</f>
        <v/>
      </c>
      <c r="V13" s="16" t="str">
        <f>IF(F13="","",(O13+VLOOKUP('Leg-15'!F13,'Leg-14'!$F$12:$V$44,17,FALSE)))</f>
        <v/>
      </c>
      <c r="W13" s="217" t="str">
        <f>IF(P13="","",((O13+(VLOOKUP('Leg-15'!P13,'Leg-14'!$F$12:$V$44,17,FALSE)))/(U13*24)))</f>
        <v/>
      </c>
      <c r="X13" s="149" t="str">
        <f>IF(W13="","",(RANK(U13,$U$12:$U$44,1)))</f>
        <v/>
      </c>
    </row>
    <row r="14" spans="1:24" x14ac:dyDescent="0.25">
      <c r="A14" s="255" t="str">
        <f>IF(('Leg-14'!F14=""),"",('Leg-14'!F14))</f>
        <v/>
      </c>
      <c r="B14" s="254" t="str">
        <f>IF((A14=""),"",VLOOKUP(A14,'Car-Name'!$A$12:$B$44,2))</f>
        <v/>
      </c>
      <c r="C14" s="372"/>
      <c r="D14" s="254" t="str">
        <f>IF((A14=""),"",VLOOKUP(A14,'Car-Name'!$A$12:$C$44,3))</f>
        <v/>
      </c>
      <c r="E14" s="375"/>
      <c r="F14" s="378"/>
      <c r="G14" s="24" t="str">
        <f>IF((F14=""),"",(VLOOKUP(F14,'Car-Name'!$A$12:$B$44,2)))</f>
        <v/>
      </c>
      <c r="H14" s="381"/>
      <c r="I14" s="28" t="str">
        <f>IF((H14=""),"",(H14-(VLOOKUP(F14,'Leg-15'!$A$12:$C$44,3,FALSE))))</f>
        <v/>
      </c>
      <c r="J14" s="394"/>
      <c r="K14" s="28" t="str">
        <f t="shared" ref="K14:K44" si="5">IF((J14="Slow"),(((1/24/4))+(MAX($I$12:$I$44))),"" )</f>
        <v/>
      </c>
      <c r="L14" s="381"/>
      <c r="M14" s="381"/>
      <c r="N14" s="328" t="str">
        <f t="shared" si="3"/>
        <v/>
      </c>
      <c r="O14" s="388"/>
      <c r="P14" s="147" t="str">
        <f t="shared" si="4"/>
        <v/>
      </c>
      <c r="Q14" s="300" t="e">
        <f>IF('Car-Name'!A14="","",VLOOKUP(F14,'Car-Name'!$A$12:$B$44,2))</f>
        <v>#N/A</v>
      </c>
      <c r="R14" s="148" t="str">
        <f t="shared" si="0"/>
        <v/>
      </c>
      <c r="S14" s="130" t="str">
        <f t="shared" si="1"/>
        <v/>
      </c>
      <c r="T14" s="220" t="str">
        <f t="shared" si="2"/>
        <v/>
      </c>
      <c r="U14" s="313" t="str">
        <f>IF(F14="",(""),((R14+(VLOOKUP(P14,'Leg-14'!$F$12:$U$44,16,FALSE)))))</f>
        <v/>
      </c>
      <c r="V14" s="16" t="str">
        <f>IF(F14="","",(O14+VLOOKUP('Leg-15'!F14,'Leg-14'!$F$12:$V$44,17,FALSE)))</f>
        <v/>
      </c>
      <c r="W14" s="217" t="str">
        <f>IF(P14="","",((O14+(VLOOKUP('Leg-15'!P14,'Leg-14'!$F$12:$V$44,17,FALSE)))/(U14*24)))</f>
        <v/>
      </c>
      <c r="X14" s="149" t="str">
        <f t="shared" ref="X14:X44" si="6">IF(W14="","",(RANK(U14,$U$12:$U$44,1)))</f>
        <v/>
      </c>
    </row>
    <row r="15" spans="1:24" x14ac:dyDescent="0.25">
      <c r="A15" s="255" t="str">
        <f>IF(('Leg-14'!F15=""),"",('Leg-14'!F15))</f>
        <v/>
      </c>
      <c r="B15" s="254" t="str">
        <f>IF((A15=""),"",VLOOKUP(A15,'Car-Name'!$A$12:$B$44,2))</f>
        <v/>
      </c>
      <c r="C15" s="372"/>
      <c r="D15" s="254" t="str">
        <f>IF((A15=""),"",VLOOKUP(A15,'Car-Name'!$A$12:$C$44,3))</f>
        <v/>
      </c>
      <c r="E15" s="375"/>
      <c r="F15" s="378"/>
      <c r="G15" s="24" t="str">
        <f>IF((F15=""),"",(VLOOKUP(F15,'Car-Name'!$A$12:$B$44,2)))</f>
        <v/>
      </c>
      <c r="H15" s="381"/>
      <c r="I15" s="28" t="str">
        <f>IF((H15=""),"",(H15-(VLOOKUP(F15,'Leg-15'!$A$12:$C$44,3,FALSE))))</f>
        <v/>
      </c>
      <c r="J15" s="394"/>
      <c r="K15" s="28" t="str">
        <f t="shared" si="5"/>
        <v/>
      </c>
      <c r="L15" s="381"/>
      <c r="M15" s="381"/>
      <c r="N15" s="328" t="str">
        <f t="shared" si="3"/>
        <v/>
      </c>
      <c r="O15" s="388"/>
      <c r="P15" s="147" t="str">
        <f t="shared" si="4"/>
        <v/>
      </c>
      <c r="Q15" s="300" t="e">
        <f>IF('Car-Name'!A15="","",VLOOKUP(F15,'Car-Name'!$A$12:$B$44,2))</f>
        <v>#N/A</v>
      </c>
      <c r="R15" s="148" t="str">
        <f t="shared" si="0"/>
        <v/>
      </c>
      <c r="S15" s="130" t="str">
        <f t="shared" si="1"/>
        <v/>
      </c>
      <c r="T15" s="220" t="str">
        <f t="shared" si="2"/>
        <v/>
      </c>
      <c r="U15" s="313" t="str">
        <f>IF(F15="",(""),((R15+(VLOOKUP(P15,'Leg-14'!$F$12:$U$44,16,FALSE)))))</f>
        <v/>
      </c>
      <c r="V15" s="16" t="str">
        <f>IF(F15="","",(O15+VLOOKUP('Leg-15'!F15,'Leg-14'!$F$12:$V$44,17,FALSE)))</f>
        <v/>
      </c>
      <c r="W15" s="217" t="str">
        <f>IF(P15="","",((O15+(VLOOKUP('Leg-15'!P15,'Leg-14'!$F$12:$V$44,17,FALSE)))/(U15*24)))</f>
        <v/>
      </c>
      <c r="X15" s="149" t="str">
        <f t="shared" si="6"/>
        <v/>
      </c>
    </row>
    <row r="16" spans="1:24" x14ac:dyDescent="0.25">
      <c r="A16" s="255" t="str">
        <f>IF(('Leg-14'!F16=""),"",('Leg-14'!F16))</f>
        <v/>
      </c>
      <c r="B16" s="254" t="str">
        <f>IF((A16=""),"",VLOOKUP(A16,'Car-Name'!$A$12:$B$44,2))</f>
        <v/>
      </c>
      <c r="C16" s="372"/>
      <c r="D16" s="254" t="str">
        <f>IF((A16=""),"",VLOOKUP(A16,'Car-Name'!$A$12:$C$44,3))</f>
        <v/>
      </c>
      <c r="E16" s="375"/>
      <c r="F16" s="378"/>
      <c r="G16" s="24" t="str">
        <f>IF((F16=""),"",(VLOOKUP(F16,'Car-Name'!$A$12:$B$44,2)))</f>
        <v/>
      </c>
      <c r="H16" s="381"/>
      <c r="I16" s="28" t="str">
        <f>IF((H16=""),"",(H16-(VLOOKUP(F16,'Leg-15'!$A$12:$C$44,3,FALSE))))</f>
        <v/>
      </c>
      <c r="J16" s="394"/>
      <c r="K16" s="28" t="str">
        <f t="shared" si="5"/>
        <v/>
      </c>
      <c r="L16" s="381"/>
      <c r="M16" s="381"/>
      <c r="N16" s="328" t="str">
        <f t="shared" si="3"/>
        <v/>
      </c>
      <c r="O16" s="388"/>
      <c r="P16" s="147" t="str">
        <f t="shared" si="4"/>
        <v/>
      </c>
      <c r="Q16" s="300" t="e">
        <f>IF('Car-Name'!A16="","",VLOOKUP(F16,'Car-Name'!$A$12:$B$44,2))</f>
        <v>#N/A</v>
      </c>
      <c r="R16" s="148" t="str">
        <f t="shared" si="0"/>
        <v/>
      </c>
      <c r="S16" s="130" t="str">
        <f t="shared" si="1"/>
        <v/>
      </c>
      <c r="T16" s="220" t="str">
        <f t="shared" si="2"/>
        <v/>
      </c>
      <c r="U16" s="313" t="str">
        <f>IF(F16="",(""),((R16+(VLOOKUP(P16,'Leg-14'!$F$12:$U$44,16,FALSE)))))</f>
        <v/>
      </c>
      <c r="V16" s="16" t="str">
        <f>IF(F16="","",(O16+VLOOKUP('Leg-15'!F16,'Leg-14'!$F$12:$V$44,17,FALSE)))</f>
        <v/>
      </c>
      <c r="W16" s="217" t="str">
        <f>IF(P16="","",((O16+(VLOOKUP('Leg-15'!P16,'Leg-14'!$F$12:$V$44,17,FALSE)))/(U16*24)))</f>
        <v/>
      </c>
      <c r="X16" s="149" t="str">
        <f t="shared" si="6"/>
        <v/>
      </c>
    </row>
    <row r="17" spans="1:24" x14ac:dyDescent="0.25">
      <c r="A17" s="255" t="str">
        <f>IF(('Leg-14'!F17=""),"",('Leg-14'!F17))</f>
        <v/>
      </c>
      <c r="B17" s="254" t="str">
        <f>IF((A17=""),"",VLOOKUP(A17,'Car-Name'!$A$12:$B$44,2))</f>
        <v/>
      </c>
      <c r="C17" s="372"/>
      <c r="D17" s="254" t="str">
        <f>IF((A17=""),"",VLOOKUP(A17,'Car-Name'!$A$12:$C$44,3))</f>
        <v/>
      </c>
      <c r="E17" s="375"/>
      <c r="F17" s="378"/>
      <c r="G17" s="24" t="str">
        <f>IF((F17=""),"",(VLOOKUP(F17,'Car-Name'!$A$12:$B$44,2)))</f>
        <v/>
      </c>
      <c r="H17" s="381"/>
      <c r="I17" s="28" t="str">
        <f>IF((H17=""),"",(H17-(VLOOKUP(F17,'Leg-15'!$A$12:$C$44,3,FALSE))))</f>
        <v/>
      </c>
      <c r="J17" s="394"/>
      <c r="K17" s="28" t="str">
        <f t="shared" si="5"/>
        <v/>
      </c>
      <c r="L17" s="381"/>
      <c r="M17" s="381"/>
      <c r="N17" s="328" t="str">
        <f t="shared" si="3"/>
        <v/>
      </c>
      <c r="O17" s="388"/>
      <c r="P17" s="147" t="str">
        <f t="shared" si="4"/>
        <v/>
      </c>
      <c r="Q17" s="300" t="e">
        <f>IF('Car-Name'!A17="","",VLOOKUP(F17,'Car-Name'!$A$12:$B$44,2))</f>
        <v>#N/A</v>
      </c>
      <c r="R17" s="148" t="str">
        <f t="shared" si="0"/>
        <v/>
      </c>
      <c r="S17" s="130" t="str">
        <f t="shared" si="1"/>
        <v/>
      </c>
      <c r="T17" s="220" t="str">
        <f t="shared" si="2"/>
        <v/>
      </c>
      <c r="U17" s="313" t="str">
        <f>IF(F17="",(""),((R17+(VLOOKUP(P17,'Leg-14'!$F$12:$U$44,16,FALSE)))))</f>
        <v/>
      </c>
      <c r="V17" s="16" t="str">
        <f>IF(F17="","",(O17+VLOOKUP('Leg-15'!F17,'Leg-14'!$F$12:$V$44,17,FALSE)))</f>
        <v/>
      </c>
      <c r="W17" s="217" t="str">
        <f>IF(P17="","",((O17+(VLOOKUP('Leg-15'!P17,'Leg-14'!$F$12:$V$44,17,FALSE)))/(U17*24)))</f>
        <v/>
      </c>
      <c r="X17" s="149" t="str">
        <f t="shared" si="6"/>
        <v/>
      </c>
    </row>
    <row r="18" spans="1:24" x14ac:dyDescent="0.25">
      <c r="A18" s="255" t="str">
        <f>IF(('Leg-14'!F18=""),"",('Leg-14'!F18))</f>
        <v/>
      </c>
      <c r="B18" s="254" t="str">
        <f>IF((A18=""),"",VLOOKUP(A18,'Car-Name'!$A$12:$B$44,2))</f>
        <v/>
      </c>
      <c r="C18" s="372"/>
      <c r="D18" s="254" t="str">
        <f>IF((A18=""),"",VLOOKUP(A18,'Car-Name'!$A$12:$C$44,3))</f>
        <v/>
      </c>
      <c r="E18" s="375"/>
      <c r="F18" s="378"/>
      <c r="G18" s="24" t="str">
        <f>IF((F18=""),"",(VLOOKUP(F18,'Car-Name'!$A$12:$B$44,2)))</f>
        <v/>
      </c>
      <c r="H18" s="381"/>
      <c r="I18" s="28" t="str">
        <f>IF((H18=""),"",(H18-(VLOOKUP(F18,'Leg-15'!$A$12:$C$44,3,FALSE))))</f>
        <v/>
      </c>
      <c r="J18" s="394"/>
      <c r="K18" s="28" t="str">
        <f t="shared" si="5"/>
        <v/>
      </c>
      <c r="L18" s="381"/>
      <c r="M18" s="381"/>
      <c r="N18" s="328" t="str">
        <f t="shared" si="3"/>
        <v/>
      </c>
      <c r="O18" s="388"/>
      <c r="P18" s="147" t="str">
        <f t="shared" si="4"/>
        <v/>
      </c>
      <c r="Q18" s="300" t="e">
        <f>IF('Car-Name'!A18="","",VLOOKUP(F18,'Car-Name'!$A$12:$B$44,2))</f>
        <v>#N/A</v>
      </c>
      <c r="R18" s="148" t="str">
        <f t="shared" si="0"/>
        <v/>
      </c>
      <c r="S18" s="130" t="str">
        <f t="shared" si="1"/>
        <v/>
      </c>
      <c r="T18" s="220" t="str">
        <f t="shared" si="2"/>
        <v/>
      </c>
      <c r="U18" s="313" t="str">
        <f>IF(F18="",(""),((R18+(VLOOKUP(P18,'Leg-14'!$F$12:$U$44,16,FALSE)))))</f>
        <v/>
      </c>
      <c r="V18" s="16" t="str">
        <f>IF(F18="","",(O18+VLOOKUP('Leg-15'!F18,'Leg-14'!$F$12:$V$44,17,FALSE)))</f>
        <v/>
      </c>
      <c r="W18" s="217" t="str">
        <f>IF(P18="","",((O18+(VLOOKUP('Leg-15'!P18,'Leg-14'!$F$12:$V$44,17,FALSE)))/(U18*24)))</f>
        <v/>
      </c>
      <c r="X18" s="149" t="str">
        <f t="shared" si="6"/>
        <v/>
      </c>
    </row>
    <row r="19" spans="1:24" x14ac:dyDescent="0.25">
      <c r="A19" s="255" t="str">
        <f>IF(('Leg-14'!F19=""),"",('Leg-14'!F19))</f>
        <v/>
      </c>
      <c r="B19" s="254" t="str">
        <f>IF((A19=""),"",VLOOKUP(A19,'Car-Name'!$A$12:$B$44,2))</f>
        <v/>
      </c>
      <c r="C19" s="372"/>
      <c r="D19" s="254" t="str">
        <f>IF((A19=""),"",VLOOKUP(A19,'Car-Name'!$A$12:$C$44,3))</f>
        <v/>
      </c>
      <c r="E19" s="375"/>
      <c r="F19" s="378"/>
      <c r="G19" s="24" t="str">
        <f>IF((F19=""),"",(VLOOKUP(F19,'Car-Name'!$A$12:$B$44,2)))</f>
        <v/>
      </c>
      <c r="H19" s="381"/>
      <c r="I19" s="28" t="str">
        <f>IF((H19=""),"",(H19-(VLOOKUP(F19,'Leg-15'!$A$12:$C$44,3,FALSE))))</f>
        <v/>
      </c>
      <c r="J19" s="394"/>
      <c r="K19" s="28" t="str">
        <f t="shared" si="5"/>
        <v/>
      </c>
      <c r="L19" s="381"/>
      <c r="M19" s="381"/>
      <c r="N19" s="328" t="str">
        <f t="shared" si="3"/>
        <v/>
      </c>
      <c r="O19" s="388"/>
      <c r="P19" s="147" t="str">
        <f t="shared" si="4"/>
        <v/>
      </c>
      <c r="Q19" s="300" t="e">
        <f>IF('Car-Name'!A19="","",VLOOKUP(F19,'Car-Name'!$A$12:$B$44,2))</f>
        <v>#N/A</v>
      </c>
      <c r="R19" s="148" t="str">
        <f t="shared" si="0"/>
        <v/>
      </c>
      <c r="S19" s="130" t="str">
        <f t="shared" si="1"/>
        <v/>
      </c>
      <c r="T19" s="220" t="str">
        <f t="shared" si="2"/>
        <v/>
      </c>
      <c r="U19" s="313" t="str">
        <f>IF(F19="",(""),((R19+(VLOOKUP(P19,'Leg-14'!$F$12:$U$44,16,FALSE)))))</f>
        <v/>
      </c>
      <c r="V19" s="16" t="str">
        <f>IF(F19="","",(O19+VLOOKUP('Leg-15'!F19,'Leg-14'!$F$12:$V$44,17,FALSE)))</f>
        <v/>
      </c>
      <c r="W19" s="217" t="str">
        <f>IF(P19="","",((O19+(VLOOKUP('Leg-15'!P19,'Leg-14'!$F$12:$V$44,17,FALSE)))/(U19*24)))</f>
        <v/>
      </c>
      <c r="X19" s="149" t="str">
        <f t="shared" si="6"/>
        <v/>
      </c>
    </row>
    <row r="20" spans="1:24" x14ac:dyDescent="0.25">
      <c r="A20" s="255" t="str">
        <f>IF(('Leg-14'!F20=""),"",('Leg-14'!F20))</f>
        <v/>
      </c>
      <c r="B20" s="254" t="str">
        <f>IF((A20=""),"",VLOOKUP(A20,'Car-Name'!$A$12:$B$44,2))</f>
        <v/>
      </c>
      <c r="C20" s="372"/>
      <c r="D20" s="254" t="str">
        <f>IF((A20=""),"",VLOOKUP(A20,'Car-Name'!$A$12:$C$44,3))</f>
        <v/>
      </c>
      <c r="E20" s="375"/>
      <c r="F20" s="378"/>
      <c r="G20" s="24" t="str">
        <f>IF((F20=""),"",(VLOOKUP(F20,'Car-Name'!$A$12:$B$44,2)))</f>
        <v/>
      </c>
      <c r="H20" s="381"/>
      <c r="I20" s="28" t="str">
        <f>IF((H20=""),"",(H20-(VLOOKUP(F20,'Leg-15'!$A$12:$C$44,3,FALSE))))</f>
        <v/>
      </c>
      <c r="J20" s="394"/>
      <c r="K20" s="28" t="str">
        <f t="shared" si="5"/>
        <v/>
      </c>
      <c r="L20" s="381"/>
      <c r="M20" s="381"/>
      <c r="N20" s="328" t="str">
        <f t="shared" si="3"/>
        <v/>
      </c>
      <c r="O20" s="388"/>
      <c r="P20" s="147" t="str">
        <f t="shared" si="4"/>
        <v/>
      </c>
      <c r="Q20" s="300" t="e">
        <f>IF('Car-Name'!A20="","",VLOOKUP(F20,'Car-Name'!$A$12:$B$44,2))</f>
        <v>#N/A</v>
      </c>
      <c r="R20" s="148" t="str">
        <f t="shared" si="0"/>
        <v/>
      </c>
      <c r="S20" s="130" t="str">
        <f t="shared" si="1"/>
        <v/>
      </c>
      <c r="T20" s="220" t="str">
        <f t="shared" si="2"/>
        <v/>
      </c>
      <c r="U20" s="313" t="str">
        <f>IF(F20="",(""),((R20+(VLOOKUP(P20,'Leg-14'!$F$12:$U$44,16,FALSE)))))</f>
        <v/>
      </c>
      <c r="V20" s="16" t="str">
        <f>IF(F20="","",(O20+VLOOKUP('Leg-15'!F20,'Leg-14'!$F$12:$V$44,17,FALSE)))</f>
        <v/>
      </c>
      <c r="W20" s="217" t="str">
        <f>IF(P20="","",((O20+(VLOOKUP('Leg-15'!P20,'Leg-14'!$F$12:$V$44,17,FALSE)))/(U20*24)))</f>
        <v/>
      </c>
      <c r="X20" s="149" t="str">
        <f t="shared" si="6"/>
        <v/>
      </c>
    </row>
    <row r="21" spans="1:24" x14ac:dyDescent="0.25">
      <c r="A21" s="255" t="str">
        <f>IF(('Leg-14'!F21=""),"",('Leg-14'!F21))</f>
        <v/>
      </c>
      <c r="B21" s="254" t="str">
        <f>IF((A21=""),"",VLOOKUP(A21,'Car-Name'!$A$12:$B$44,2))</f>
        <v/>
      </c>
      <c r="C21" s="372"/>
      <c r="D21" s="254" t="str">
        <f>IF((A21=""),"",VLOOKUP(A21,'Car-Name'!$A$12:$C$44,3))</f>
        <v/>
      </c>
      <c r="E21" s="375"/>
      <c r="F21" s="378"/>
      <c r="G21" s="24" t="str">
        <f>IF((F21=""),"",(VLOOKUP(F21,'Car-Name'!$A$12:$B$44,2)))</f>
        <v/>
      </c>
      <c r="H21" s="381"/>
      <c r="I21" s="28" t="str">
        <f>IF((H21=""),"",(H21-(VLOOKUP(F21,'Leg-15'!$A$12:$C$44,3,FALSE))))</f>
        <v/>
      </c>
      <c r="J21" s="394"/>
      <c r="K21" s="28" t="str">
        <f t="shared" si="5"/>
        <v/>
      </c>
      <c r="L21" s="381"/>
      <c r="M21" s="381"/>
      <c r="N21" s="328" t="str">
        <f t="shared" si="3"/>
        <v/>
      </c>
      <c r="O21" s="388"/>
      <c r="P21" s="147" t="str">
        <f t="shared" si="4"/>
        <v/>
      </c>
      <c r="Q21" s="300" t="e">
        <f>IF('Car-Name'!A21="","",VLOOKUP(F21,'Car-Name'!$A$12:$B$44,2))</f>
        <v>#N/A</v>
      </c>
      <c r="R21" s="148" t="str">
        <f t="shared" si="0"/>
        <v/>
      </c>
      <c r="S21" s="130" t="str">
        <f t="shared" si="1"/>
        <v/>
      </c>
      <c r="T21" s="220" t="str">
        <f t="shared" si="2"/>
        <v/>
      </c>
      <c r="U21" s="313" t="str">
        <f>IF(F21="",(""),((R21+(VLOOKUP(P21,'Leg-14'!$F$12:$U$44,16,FALSE)))))</f>
        <v/>
      </c>
      <c r="V21" s="16" t="str">
        <f>IF(F21="","",(O21+VLOOKUP('Leg-15'!F21,'Leg-14'!$F$12:$V$44,17,FALSE)))</f>
        <v/>
      </c>
      <c r="W21" s="217" t="str">
        <f>IF(P21="","",((O21+(VLOOKUP('Leg-15'!P21,'Leg-14'!$F$12:$V$44,17,FALSE)))/(U21*24)))</f>
        <v/>
      </c>
      <c r="X21" s="149" t="str">
        <f t="shared" si="6"/>
        <v/>
      </c>
    </row>
    <row r="22" spans="1:24" x14ac:dyDescent="0.25">
      <c r="A22" s="255" t="str">
        <f>IF(('Leg-14'!F22=""),"",('Leg-14'!F22))</f>
        <v/>
      </c>
      <c r="B22" s="254" t="str">
        <f>IF((A22=""),"",VLOOKUP(A22,'Car-Name'!$A$12:$B$44,2))</f>
        <v/>
      </c>
      <c r="C22" s="372"/>
      <c r="D22" s="254" t="str">
        <f>IF((A22=""),"",VLOOKUP(A22,'Car-Name'!$A$12:$C$44,3))</f>
        <v/>
      </c>
      <c r="E22" s="375"/>
      <c r="F22" s="378"/>
      <c r="G22" s="24" t="str">
        <f>IF((F22=""),"",(VLOOKUP(F22,'Car-Name'!$A$12:$B$44,2)))</f>
        <v/>
      </c>
      <c r="H22" s="381"/>
      <c r="I22" s="28" t="str">
        <f>IF((H22=""),"",(H22-(VLOOKUP(F22,'Leg-15'!$A$12:$C$44,3,FALSE))))</f>
        <v/>
      </c>
      <c r="J22" s="394"/>
      <c r="K22" s="28" t="str">
        <f t="shared" si="5"/>
        <v/>
      </c>
      <c r="L22" s="381"/>
      <c r="M22" s="381"/>
      <c r="N22" s="328" t="str">
        <f t="shared" si="3"/>
        <v/>
      </c>
      <c r="O22" s="388"/>
      <c r="P22" s="147" t="str">
        <f t="shared" si="4"/>
        <v/>
      </c>
      <c r="Q22" s="300" t="e">
        <f>IF('Car-Name'!A22="","",VLOOKUP(F22,'Car-Name'!$A$12:$B$44,2))</f>
        <v>#N/A</v>
      </c>
      <c r="R22" s="148" t="str">
        <f t="shared" si="0"/>
        <v/>
      </c>
      <c r="S22" s="130" t="str">
        <f t="shared" si="1"/>
        <v/>
      </c>
      <c r="T22" s="220" t="str">
        <f t="shared" si="2"/>
        <v/>
      </c>
      <c r="U22" s="313" t="str">
        <f>IF(F22="",(""),((R22+(VLOOKUP(P22,'Leg-14'!$F$12:$U$44,16,FALSE)))))</f>
        <v/>
      </c>
      <c r="V22" s="16" t="str">
        <f>IF(F22="","",(O22+VLOOKUP('Leg-15'!F22,'Leg-14'!$F$12:$V$44,17,FALSE)))</f>
        <v/>
      </c>
      <c r="W22" s="217" t="str">
        <f>IF(P22="","",((O22+(VLOOKUP('Leg-15'!P22,'Leg-14'!$F$12:$V$44,17,FALSE)))/(U22*24)))</f>
        <v/>
      </c>
      <c r="X22" s="149" t="str">
        <f t="shared" si="6"/>
        <v/>
      </c>
    </row>
    <row r="23" spans="1:24" x14ac:dyDescent="0.25">
      <c r="A23" s="255" t="str">
        <f>IF(('Leg-14'!F23=""),"",('Leg-14'!F23))</f>
        <v/>
      </c>
      <c r="B23" s="254" t="str">
        <f>IF((A23=""),"",VLOOKUP(A23,'Car-Name'!$A$12:$B$44,2))</f>
        <v/>
      </c>
      <c r="C23" s="372"/>
      <c r="D23" s="254" t="str">
        <f>IF((A23=""),"",VLOOKUP(A23,'Car-Name'!$A$12:$C$44,3))</f>
        <v/>
      </c>
      <c r="E23" s="375"/>
      <c r="F23" s="378"/>
      <c r="G23" s="24" t="str">
        <f>IF((F23=""),"",(VLOOKUP(F23,'Car-Name'!$A$12:$B$44,2)))</f>
        <v/>
      </c>
      <c r="H23" s="381"/>
      <c r="I23" s="28" t="str">
        <f>IF((H23=""),"",(H23-(VLOOKUP(F23,'Leg-15'!$A$12:$C$44,3,FALSE))))</f>
        <v/>
      </c>
      <c r="J23" s="394"/>
      <c r="K23" s="28" t="str">
        <f t="shared" si="5"/>
        <v/>
      </c>
      <c r="L23" s="381"/>
      <c r="M23" s="381"/>
      <c r="N23" s="328" t="str">
        <f t="shared" si="3"/>
        <v/>
      </c>
      <c r="O23" s="388"/>
      <c r="P23" s="147" t="str">
        <f t="shared" si="4"/>
        <v/>
      </c>
      <c r="Q23" s="300" t="e">
        <f>IF('Car-Name'!A23="","",VLOOKUP(F23,'Car-Name'!$A$12:$B$44,2))</f>
        <v>#N/A</v>
      </c>
      <c r="R23" s="148" t="str">
        <f t="shared" si="0"/>
        <v/>
      </c>
      <c r="S23" s="130" t="str">
        <f t="shared" si="1"/>
        <v/>
      </c>
      <c r="T23" s="220" t="str">
        <f t="shared" si="2"/>
        <v/>
      </c>
      <c r="U23" s="313" t="str">
        <f>IF(F23="",(""),((R23+(VLOOKUP(P23,'Leg-14'!$F$12:$U$44,16,FALSE)))))</f>
        <v/>
      </c>
      <c r="V23" s="16" t="str">
        <f>IF(F23="","",(O23+VLOOKUP('Leg-15'!F23,'Leg-14'!$F$12:$V$44,17,FALSE)))</f>
        <v/>
      </c>
      <c r="W23" s="217" t="str">
        <f>IF(P23="","",((O23+(VLOOKUP('Leg-15'!P23,'Leg-14'!$F$12:$V$44,17,FALSE)))/(U23*24)))</f>
        <v/>
      </c>
      <c r="X23" s="149" t="str">
        <f t="shared" si="6"/>
        <v/>
      </c>
    </row>
    <row r="24" spans="1:24" x14ac:dyDescent="0.25">
      <c r="A24" s="255" t="str">
        <f>IF(('Leg-14'!F24=""),"",('Leg-14'!F24))</f>
        <v/>
      </c>
      <c r="B24" s="254" t="str">
        <f>IF((A24=""),"",VLOOKUP(A24,'Car-Name'!$A$12:$B$44,2))</f>
        <v/>
      </c>
      <c r="C24" s="372"/>
      <c r="D24" s="254" t="str">
        <f>IF((A24=""),"",VLOOKUP(A24,'Car-Name'!$A$12:$C$44,3))</f>
        <v/>
      </c>
      <c r="E24" s="375"/>
      <c r="F24" s="378"/>
      <c r="G24" s="24" t="str">
        <f>IF((F24=""),"",(VLOOKUP(F24,'Car-Name'!$A$12:$B$44,2)))</f>
        <v/>
      </c>
      <c r="H24" s="381"/>
      <c r="I24" s="28" t="str">
        <f>IF((H24=""),"",(H24-(VLOOKUP(F24,'Leg-15'!$A$12:$C$44,3,FALSE))))</f>
        <v/>
      </c>
      <c r="J24" s="394"/>
      <c r="K24" s="28" t="str">
        <f t="shared" si="5"/>
        <v/>
      </c>
      <c r="L24" s="381"/>
      <c r="M24" s="381"/>
      <c r="N24" s="328" t="str">
        <f t="shared" si="3"/>
        <v/>
      </c>
      <c r="O24" s="388"/>
      <c r="P24" s="147" t="str">
        <f t="shared" si="4"/>
        <v/>
      </c>
      <c r="Q24" s="300" t="e">
        <f>IF('Car-Name'!A24="","",VLOOKUP(F24,'Car-Name'!$A$12:$B$44,2))</f>
        <v>#N/A</v>
      </c>
      <c r="R24" s="148" t="str">
        <f t="shared" si="0"/>
        <v/>
      </c>
      <c r="S24" s="130" t="str">
        <f t="shared" si="1"/>
        <v/>
      </c>
      <c r="T24" s="220" t="str">
        <f t="shared" si="2"/>
        <v/>
      </c>
      <c r="U24" s="313" t="str">
        <f>IF(F24="",(""),((R24+(VLOOKUP(P24,'Leg-14'!$F$12:$U$44,16,FALSE)))))</f>
        <v/>
      </c>
      <c r="V24" s="16" t="str">
        <f>IF(F24="","",(O24+VLOOKUP('Leg-15'!F24,'Leg-14'!$F$12:$V$44,17,FALSE)))</f>
        <v/>
      </c>
      <c r="W24" s="217" t="str">
        <f>IF(P24="","",((O24+(VLOOKUP('Leg-15'!P24,'Leg-14'!$F$12:$V$44,17,FALSE)))/(U24*24)))</f>
        <v/>
      </c>
      <c r="X24" s="149" t="str">
        <f t="shared" si="6"/>
        <v/>
      </c>
    </row>
    <row r="25" spans="1:24" x14ac:dyDescent="0.25">
      <c r="A25" s="255" t="str">
        <f>IF(('Leg-14'!F25=""),"",('Leg-14'!F25))</f>
        <v/>
      </c>
      <c r="B25" s="254" t="str">
        <f>IF((A25=""),"",VLOOKUP(A25,'Car-Name'!$A$12:$B$44,2))</f>
        <v/>
      </c>
      <c r="C25" s="372"/>
      <c r="D25" s="254" t="str">
        <f>IF((A25=""),"",VLOOKUP(A25,'Car-Name'!$A$12:$C$44,3))</f>
        <v/>
      </c>
      <c r="E25" s="375"/>
      <c r="F25" s="378"/>
      <c r="G25" s="24" t="str">
        <f>IF((F25=""),"",(VLOOKUP(F25,'Car-Name'!$A$12:$B$44,2)))</f>
        <v/>
      </c>
      <c r="H25" s="381"/>
      <c r="I25" s="28" t="str">
        <f>IF((H25=""),"",(H25-(VLOOKUP(F25,'Leg-15'!$A$12:$C$44,3,FALSE))))</f>
        <v/>
      </c>
      <c r="J25" s="394"/>
      <c r="K25" s="28" t="str">
        <f t="shared" si="5"/>
        <v/>
      </c>
      <c r="L25" s="381"/>
      <c r="M25" s="381"/>
      <c r="N25" s="328" t="str">
        <f t="shared" si="3"/>
        <v/>
      </c>
      <c r="O25" s="388"/>
      <c r="P25" s="147" t="str">
        <f t="shared" si="4"/>
        <v/>
      </c>
      <c r="Q25" s="300" t="e">
        <f>IF('Car-Name'!A25="","",VLOOKUP(F25,'Car-Name'!$A$12:$B$44,2))</f>
        <v>#N/A</v>
      </c>
      <c r="R25" s="148" t="str">
        <f t="shared" si="0"/>
        <v/>
      </c>
      <c r="S25" s="130" t="str">
        <f t="shared" si="1"/>
        <v/>
      </c>
      <c r="T25" s="220" t="str">
        <f t="shared" si="2"/>
        <v/>
      </c>
      <c r="U25" s="313" t="str">
        <f>IF(F25="",(""),((R25+(VLOOKUP(P25,'Leg-14'!$F$12:$U$44,16,FALSE)))))</f>
        <v/>
      </c>
      <c r="V25" s="16" t="str">
        <f>IF(F25="","",(O25+VLOOKUP('Leg-15'!F25,'Leg-14'!$F$12:$V$44,17,FALSE)))</f>
        <v/>
      </c>
      <c r="W25" s="217" t="str">
        <f>IF(P25="","",((O25+(VLOOKUP('Leg-15'!P25,'Leg-14'!$F$12:$V$44,17,FALSE)))/(U25*24)))</f>
        <v/>
      </c>
      <c r="X25" s="149" t="str">
        <f t="shared" si="6"/>
        <v/>
      </c>
    </row>
    <row r="26" spans="1:24" x14ac:dyDescent="0.25">
      <c r="A26" s="255" t="str">
        <f>IF(('Leg-14'!F26=""),"",('Leg-14'!F26))</f>
        <v/>
      </c>
      <c r="B26" s="254" t="str">
        <f>IF((A26=""),"",VLOOKUP(A26,'Car-Name'!$A$12:$B$44,2))</f>
        <v/>
      </c>
      <c r="C26" s="372"/>
      <c r="D26" s="254" t="str">
        <f>IF((A26=""),"",VLOOKUP(A26,'Car-Name'!$A$12:$C$44,3))</f>
        <v/>
      </c>
      <c r="E26" s="375"/>
      <c r="F26" s="378"/>
      <c r="G26" s="24" t="str">
        <f>IF((F26=""),"",(VLOOKUP(F26,'Car-Name'!$A$12:$B$44,2)))</f>
        <v/>
      </c>
      <c r="H26" s="381"/>
      <c r="I26" s="28" t="str">
        <f>IF((H26=""),"",(H26-(VLOOKUP(F26,'Leg-15'!$A$12:$C$44,3,FALSE))))</f>
        <v/>
      </c>
      <c r="J26" s="394"/>
      <c r="K26" s="28" t="str">
        <f t="shared" si="5"/>
        <v/>
      </c>
      <c r="L26" s="381"/>
      <c r="M26" s="381"/>
      <c r="N26" s="328" t="str">
        <f t="shared" si="3"/>
        <v/>
      </c>
      <c r="O26" s="388"/>
      <c r="P26" s="147" t="str">
        <f t="shared" si="4"/>
        <v/>
      </c>
      <c r="Q26" s="300" t="e">
        <f>IF('Car-Name'!A26="","",VLOOKUP(F26,'Car-Name'!$A$12:$B$44,2))</f>
        <v>#N/A</v>
      </c>
      <c r="R26" s="148" t="str">
        <f t="shared" si="0"/>
        <v/>
      </c>
      <c r="S26" s="130" t="str">
        <f t="shared" si="1"/>
        <v/>
      </c>
      <c r="T26" s="220" t="str">
        <f t="shared" si="2"/>
        <v/>
      </c>
      <c r="U26" s="313" t="str">
        <f>IF(F26="",(""),((R26+(VLOOKUP(P26,'Leg-14'!$F$12:$U$44,16,FALSE)))))</f>
        <v/>
      </c>
      <c r="V26" s="16" t="str">
        <f>IF(F26="","",(O26+VLOOKUP('Leg-15'!F26,'Leg-14'!$F$12:$V$44,17,FALSE)))</f>
        <v/>
      </c>
      <c r="W26" s="217" t="str">
        <f>IF(P26="","",((O26+(VLOOKUP('Leg-15'!P26,'Leg-14'!$F$12:$V$44,17,FALSE)))/(U26*24)))</f>
        <v/>
      </c>
      <c r="X26" s="149" t="str">
        <f t="shared" si="6"/>
        <v/>
      </c>
    </row>
    <row r="27" spans="1:24" x14ac:dyDescent="0.25">
      <c r="A27" s="255" t="str">
        <f>IF(('Leg-14'!F27=""),"",('Leg-14'!F27))</f>
        <v/>
      </c>
      <c r="B27" s="254" t="str">
        <f>IF((A27=""),"",VLOOKUP(A27,'Car-Name'!$A$12:$B$44,2))</f>
        <v/>
      </c>
      <c r="C27" s="372"/>
      <c r="D27" s="254" t="str">
        <f>IF((A27=""),"",VLOOKUP(A27,'Car-Name'!$A$12:$C$44,3))</f>
        <v/>
      </c>
      <c r="E27" s="375"/>
      <c r="F27" s="378"/>
      <c r="G27" s="24" t="str">
        <f>IF((F27=""),"",(VLOOKUP(F27,'Car-Name'!$A$12:$B$44,2)))</f>
        <v/>
      </c>
      <c r="H27" s="381"/>
      <c r="I27" s="28" t="str">
        <f>IF((H27=""),"",(H27-(VLOOKUP(F27,'Leg-15'!$A$12:$C$44,3,FALSE))))</f>
        <v/>
      </c>
      <c r="J27" s="394"/>
      <c r="K27" s="28" t="str">
        <f t="shared" si="5"/>
        <v/>
      </c>
      <c r="L27" s="381"/>
      <c r="M27" s="381"/>
      <c r="N27" s="328" t="str">
        <f t="shared" si="3"/>
        <v/>
      </c>
      <c r="O27" s="388"/>
      <c r="P27" s="147" t="str">
        <f t="shared" si="4"/>
        <v/>
      </c>
      <c r="Q27" s="300" t="e">
        <f>IF('Car-Name'!A27="","",VLOOKUP(F27,'Car-Name'!$A$12:$B$44,2))</f>
        <v>#N/A</v>
      </c>
      <c r="R27" s="148" t="str">
        <f t="shared" si="0"/>
        <v/>
      </c>
      <c r="S27" s="130" t="str">
        <f t="shared" si="1"/>
        <v/>
      </c>
      <c r="T27" s="220" t="str">
        <f t="shared" si="2"/>
        <v/>
      </c>
      <c r="U27" s="313" t="str">
        <f>IF(F27="",(""),((R27+(VLOOKUP(P27,'Leg-14'!$F$12:$U$44,16,FALSE)))))</f>
        <v/>
      </c>
      <c r="V27" s="16" t="str">
        <f>IF(F27="","",(O27+VLOOKUP('Leg-15'!F27,'Leg-14'!$F$12:$V$44,17,FALSE)))</f>
        <v/>
      </c>
      <c r="W27" s="217" t="str">
        <f>IF(P27="","",((O27+(VLOOKUP('Leg-15'!P27,'Leg-14'!$F$12:$V$44,17,FALSE)))/(U27*24)))</f>
        <v/>
      </c>
      <c r="X27" s="149" t="str">
        <f t="shared" si="6"/>
        <v/>
      </c>
    </row>
    <row r="28" spans="1:24" x14ac:dyDescent="0.25">
      <c r="A28" s="255" t="str">
        <f>IF(('Leg-14'!F28=""),"",('Leg-14'!F28))</f>
        <v/>
      </c>
      <c r="B28" s="254" t="str">
        <f>IF((A28=""),"",VLOOKUP(A28,'Car-Name'!$A$12:$B$44,2))</f>
        <v/>
      </c>
      <c r="C28" s="372"/>
      <c r="D28" s="254" t="str">
        <f>IF((A28=""),"",VLOOKUP(A28,'Car-Name'!$A$12:$C$44,3))</f>
        <v/>
      </c>
      <c r="E28" s="375"/>
      <c r="F28" s="378"/>
      <c r="G28" s="24" t="str">
        <f>IF((F28=""),"",(VLOOKUP(F28,'Car-Name'!$A$12:$B$44,2)))</f>
        <v/>
      </c>
      <c r="H28" s="381"/>
      <c r="I28" s="28" t="str">
        <f>IF((H28=""),"",(H28-(VLOOKUP(F28,'Leg-15'!$A$12:$C$44,3,FALSE))))</f>
        <v/>
      </c>
      <c r="J28" s="394"/>
      <c r="K28" s="28" t="str">
        <f t="shared" si="5"/>
        <v/>
      </c>
      <c r="L28" s="381"/>
      <c r="M28" s="381"/>
      <c r="N28" s="328" t="str">
        <f t="shared" si="3"/>
        <v/>
      </c>
      <c r="O28" s="388"/>
      <c r="P28" s="147" t="str">
        <f t="shared" si="4"/>
        <v/>
      </c>
      <c r="Q28" s="300" t="e">
        <f>IF('Car-Name'!A28="","",VLOOKUP(F28,'Car-Name'!$A$12:$B$44,2))</f>
        <v>#N/A</v>
      </c>
      <c r="R28" s="148" t="str">
        <f t="shared" si="0"/>
        <v/>
      </c>
      <c r="S28" s="130" t="str">
        <f t="shared" si="1"/>
        <v/>
      </c>
      <c r="T28" s="220" t="str">
        <f t="shared" si="2"/>
        <v/>
      </c>
      <c r="U28" s="313" t="str">
        <f>IF(F28="",(""),((R28+(VLOOKUP(P28,'Leg-14'!$F$12:$U$44,16,FALSE)))))</f>
        <v/>
      </c>
      <c r="V28" s="16" t="str">
        <f>IF(F28="","",(O28+VLOOKUP('Leg-15'!F28,'Leg-14'!$F$12:$V$44,17,FALSE)))</f>
        <v/>
      </c>
      <c r="W28" s="217" t="str">
        <f>IF(P28="","",((O28+(VLOOKUP('Leg-15'!P28,'Leg-14'!$F$12:$V$44,17,FALSE)))/(U28*24)))</f>
        <v/>
      </c>
      <c r="X28" s="149" t="str">
        <f t="shared" si="6"/>
        <v/>
      </c>
    </row>
    <row r="29" spans="1:24" x14ac:dyDescent="0.25">
      <c r="A29" s="255" t="str">
        <f>IF(('Leg-14'!F29=""),"",('Leg-14'!F29))</f>
        <v/>
      </c>
      <c r="B29" s="254" t="str">
        <f>IF((A29=""),"",VLOOKUP(A29,'Car-Name'!$A$12:$B$44,2))</f>
        <v/>
      </c>
      <c r="C29" s="372"/>
      <c r="D29" s="254" t="str">
        <f>IF((A29=""),"",VLOOKUP(A29,'Car-Name'!$A$12:$C$44,3))</f>
        <v/>
      </c>
      <c r="E29" s="375"/>
      <c r="F29" s="378"/>
      <c r="G29" s="24" t="str">
        <f>IF((F29=""),"",(VLOOKUP(F29,'Car-Name'!$A$12:$B$44,2)))</f>
        <v/>
      </c>
      <c r="H29" s="381"/>
      <c r="I29" s="28" t="str">
        <f>IF((H29=""),"",(H29-(VLOOKUP(F29,'Leg-15'!$A$12:$C$44,3,FALSE))))</f>
        <v/>
      </c>
      <c r="J29" s="394"/>
      <c r="K29" s="28" t="str">
        <f t="shared" si="5"/>
        <v/>
      </c>
      <c r="L29" s="381"/>
      <c r="M29" s="381"/>
      <c r="N29" s="328" t="str">
        <f t="shared" si="3"/>
        <v/>
      </c>
      <c r="O29" s="388"/>
      <c r="P29" s="147" t="str">
        <f t="shared" si="4"/>
        <v/>
      </c>
      <c r="Q29" s="300" t="e">
        <f>IF('Car-Name'!A29="","",VLOOKUP(F29,'Car-Name'!$A$12:$B$44,2))</f>
        <v>#N/A</v>
      </c>
      <c r="R29" s="148" t="str">
        <f>IF(N29="",(""),(N29))</f>
        <v/>
      </c>
      <c r="S29" s="130" t="str">
        <f>IF(R29="",(""),(O29/(R29*24)))</f>
        <v/>
      </c>
      <c r="T29" s="220" t="str">
        <f t="shared" si="2"/>
        <v/>
      </c>
      <c r="U29" s="313" t="str">
        <f>IF(F29="",(""),((R29+(VLOOKUP(P29,'Leg-14'!$F$12:$U$44,16,FALSE)))))</f>
        <v/>
      </c>
      <c r="V29" s="16" t="str">
        <f>IF(F29="","",(O29+VLOOKUP('Leg-15'!F29,'Leg-14'!$F$12:$V$44,17,FALSE)))</f>
        <v/>
      </c>
      <c r="W29" s="217" t="str">
        <f>IF(P29="","",((O29+(VLOOKUP('Leg-15'!P29,'Leg-14'!$F$12:$V$44,17,FALSE)))/(U29*24)))</f>
        <v/>
      </c>
      <c r="X29" s="149" t="str">
        <f t="shared" si="6"/>
        <v/>
      </c>
    </row>
    <row r="30" spans="1:24" x14ac:dyDescent="0.25">
      <c r="A30" s="255" t="str">
        <f>IF(('Leg-14'!F30=""),"",('Leg-14'!F30))</f>
        <v/>
      </c>
      <c r="B30" s="254" t="str">
        <f>IF((A30=""),"",VLOOKUP(A30,'Car-Name'!$A$12:$B$44,2))</f>
        <v/>
      </c>
      <c r="C30" s="372"/>
      <c r="D30" s="254" t="str">
        <f>IF((A30=""),"",VLOOKUP(A30,'Car-Name'!$A$12:$C$44,3))</f>
        <v/>
      </c>
      <c r="E30" s="375"/>
      <c r="F30" s="378"/>
      <c r="G30" s="24" t="str">
        <f>IF((F30=""),"",(VLOOKUP(F30,'Car-Name'!$A$12:$B$44,2)))</f>
        <v/>
      </c>
      <c r="H30" s="381"/>
      <c r="I30" s="28" t="str">
        <f>IF((H30=""),"",(H30-(VLOOKUP(F30,'Leg-15'!$A$12:$C$44,3,FALSE))))</f>
        <v/>
      </c>
      <c r="J30" s="394"/>
      <c r="K30" s="28" t="str">
        <f t="shared" si="5"/>
        <v/>
      </c>
      <c r="L30" s="381"/>
      <c r="M30" s="381"/>
      <c r="N30" s="328" t="str">
        <f t="shared" si="3"/>
        <v/>
      </c>
      <c r="O30" s="388"/>
      <c r="P30" s="147" t="str">
        <f t="shared" si="4"/>
        <v/>
      </c>
      <c r="Q30" s="300" t="e">
        <f>IF('Car-Name'!A30="","",VLOOKUP(F30,'Car-Name'!$A$12:$B$44,2))</f>
        <v>#N/A</v>
      </c>
      <c r="R30" s="148" t="str">
        <f t="shared" ref="R30:R44" si="7">IF(N30="",(""),(N30))</f>
        <v/>
      </c>
      <c r="S30" s="130" t="str">
        <f t="shared" ref="S30:S44" si="8">IF(R30="",(""),(O30/(R30*24)))</f>
        <v/>
      </c>
      <c r="T30" s="220" t="str">
        <f t="shared" si="2"/>
        <v/>
      </c>
      <c r="U30" s="313" t="str">
        <f>IF(F30="",(""),((R30+(VLOOKUP(P30,'Leg-14'!$F$12:$U$44,16,FALSE)))))</f>
        <v/>
      </c>
      <c r="V30" s="16" t="str">
        <f>IF(F30="","",(O30+VLOOKUP('Leg-15'!F30,'Leg-14'!$F$12:$V$44,17,FALSE)))</f>
        <v/>
      </c>
      <c r="W30" s="217" t="str">
        <f>IF(P30="","",((O30+(VLOOKUP('Leg-15'!P30,'Leg-14'!$F$12:$V$44,17,FALSE)))/(U30*24)))</f>
        <v/>
      </c>
      <c r="X30" s="149" t="str">
        <f t="shared" si="6"/>
        <v/>
      </c>
    </row>
    <row r="31" spans="1:24" x14ac:dyDescent="0.25">
      <c r="A31" s="255" t="str">
        <f>IF(('Leg-14'!F31=""),"",('Leg-14'!F31))</f>
        <v/>
      </c>
      <c r="B31" s="254" t="str">
        <f>IF((A31=""),"",VLOOKUP(A31,'Car-Name'!$A$12:$B$44,2))</f>
        <v/>
      </c>
      <c r="C31" s="372"/>
      <c r="D31" s="254" t="str">
        <f>IF((A31=""),"",VLOOKUP(A31,'Car-Name'!$A$12:$C$44,3))</f>
        <v/>
      </c>
      <c r="E31" s="375"/>
      <c r="F31" s="378"/>
      <c r="G31" s="24" t="str">
        <f>IF((F31=""),"",(VLOOKUP(F31,'Car-Name'!$A$12:$B$44,2)))</f>
        <v/>
      </c>
      <c r="H31" s="381"/>
      <c r="I31" s="28" t="str">
        <f>IF((H31=""),"",(H31-(VLOOKUP(F31,'Leg-15'!$A$12:$C$44,3,FALSE))))</f>
        <v/>
      </c>
      <c r="J31" s="394"/>
      <c r="K31" s="28" t="str">
        <f t="shared" si="5"/>
        <v/>
      </c>
      <c r="L31" s="381"/>
      <c r="M31" s="381"/>
      <c r="N31" s="328" t="str">
        <f t="shared" si="3"/>
        <v/>
      </c>
      <c r="O31" s="388"/>
      <c r="P31" s="147" t="str">
        <f t="shared" si="4"/>
        <v/>
      </c>
      <c r="Q31" s="300" t="e">
        <f>IF('Car-Name'!A31="","",VLOOKUP(F31,'Car-Name'!$A$12:$B$44,2))</f>
        <v>#N/A</v>
      </c>
      <c r="R31" s="148" t="str">
        <f t="shared" si="7"/>
        <v/>
      </c>
      <c r="S31" s="130" t="str">
        <f t="shared" si="8"/>
        <v/>
      </c>
      <c r="T31" s="220" t="str">
        <f t="shared" si="2"/>
        <v/>
      </c>
      <c r="U31" s="313" t="str">
        <f>IF(F31="",(""),((R31+(VLOOKUP(P31,'Leg-14'!$F$12:$U$44,16,FALSE)))))</f>
        <v/>
      </c>
      <c r="V31" s="16" t="str">
        <f>IF(F31="","",(O31+VLOOKUP('Leg-15'!F31,'Leg-14'!$F$12:$V$44,17,FALSE)))</f>
        <v/>
      </c>
      <c r="W31" s="217" t="str">
        <f>IF(P31="","",((O31+(VLOOKUP('Leg-15'!P31,'Leg-14'!$F$12:$V$44,17,FALSE)))/(U31*24)))</f>
        <v/>
      </c>
      <c r="X31" s="149" t="str">
        <f t="shared" si="6"/>
        <v/>
      </c>
    </row>
    <row r="32" spans="1:24" x14ac:dyDescent="0.25">
      <c r="A32" s="255" t="str">
        <f>IF(('Leg-14'!F32=""),"",('Leg-14'!F32))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IF((H32=""),"",(H32-(VLOOKUP(F32,'Leg-15'!$A$12:$C$44,3,FALSE))))</f>
        <v/>
      </c>
      <c r="J32" s="394"/>
      <c r="K32" s="28" t="str">
        <f t="shared" si="5"/>
        <v/>
      </c>
      <c r="L32" s="381"/>
      <c r="M32" s="381"/>
      <c r="N32" s="328" t="str">
        <f t="shared" si="3"/>
        <v/>
      </c>
      <c r="O32" s="388"/>
      <c r="P32" s="147" t="str">
        <f t="shared" si="4"/>
        <v/>
      </c>
      <c r="Q32" s="300" t="e">
        <f>IF('Car-Name'!A32="","",VLOOKUP(F32,'Car-Name'!$A$12:$B$44,2))</f>
        <v>#N/A</v>
      </c>
      <c r="R32" s="148" t="str">
        <f t="shared" si="7"/>
        <v/>
      </c>
      <c r="S32" s="130" t="str">
        <f t="shared" si="8"/>
        <v/>
      </c>
      <c r="T32" s="220" t="str">
        <f t="shared" si="2"/>
        <v/>
      </c>
      <c r="U32" s="313" t="str">
        <f>IF(F32="",(""),((R32+(VLOOKUP(P32,'Leg-14'!$F$12:$U$44,16,FALSE)))))</f>
        <v/>
      </c>
      <c r="V32" s="16" t="str">
        <f>IF(F32="","",(O32+VLOOKUP('Leg-15'!F32,'Leg-14'!$F$12:$V$44,17,FALSE)))</f>
        <v/>
      </c>
      <c r="W32" s="217" t="str">
        <f>IF(P32="","",((O32+(VLOOKUP('Leg-15'!P32,'Leg-14'!$F$12:$V$44,17,FALSE)))/(U32*24)))</f>
        <v/>
      </c>
      <c r="X32" s="149" t="str">
        <f t="shared" si="6"/>
        <v/>
      </c>
    </row>
    <row r="33" spans="1:24" x14ac:dyDescent="0.25">
      <c r="A33" s="255" t="str">
        <f>IF(('Leg-14'!F33=""),"",('Leg-14'!F33))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IF((H33=""),"",(H33-(VLOOKUP(F33,'Leg-15'!$A$12:$C$44,3,FALSE))))</f>
        <v/>
      </c>
      <c r="J33" s="394"/>
      <c r="K33" s="28" t="str">
        <f t="shared" si="5"/>
        <v/>
      </c>
      <c r="L33" s="381"/>
      <c r="M33" s="381"/>
      <c r="N33" s="328" t="str">
        <f t="shared" si="3"/>
        <v/>
      </c>
      <c r="O33" s="388"/>
      <c r="P33" s="147" t="str">
        <f t="shared" si="4"/>
        <v/>
      </c>
      <c r="Q33" s="300" t="e">
        <f>IF('Car-Name'!A33="","",VLOOKUP(F33,'Car-Name'!$A$12:$B$44,2))</f>
        <v>#N/A</v>
      </c>
      <c r="R33" s="148" t="str">
        <f t="shared" si="7"/>
        <v/>
      </c>
      <c r="S33" s="130" t="str">
        <f t="shared" si="8"/>
        <v/>
      </c>
      <c r="T33" s="220" t="str">
        <f t="shared" si="2"/>
        <v/>
      </c>
      <c r="U33" s="313" t="str">
        <f>IF(F33="",(""),((R33+(VLOOKUP(P33,'Leg-14'!$F$12:$U$44,16,FALSE)))))</f>
        <v/>
      </c>
      <c r="V33" s="16" t="str">
        <f>IF(F33="","",(O33+VLOOKUP('Leg-15'!F33,'Leg-14'!$F$12:$V$44,17,FALSE)))</f>
        <v/>
      </c>
      <c r="W33" s="217" t="str">
        <f>IF(P33="","",((O33+(VLOOKUP('Leg-15'!P33,'Leg-14'!$F$12:$V$44,17,FALSE)))/(U33*24)))</f>
        <v/>
      </c>
      <c r="X33" s="149" t="str">
        <f t="shared" si="6"/>
        <v/>
      </c>
    </row>
    <row r="34" spans="1:24" x14ac:dyDescent="0.25">
      <c r="A34" s="255" t="str">
        <f>IF(('Leg-14'!F34=""),"",('Leg-14'!F34))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IF((H34=""),"",(H34-(VLOOKUP(F34,'Leg-15'!$A$12:$C$44,3,FALSE))))</f>
        <v/>
      </c>
      <c r="J34" s="394"/>
      <c r="K34" s="28" t="str">
        <f t="shared" si="5"/>
        <v/>
      </c>
      <c r="L34" s="381"/>
      <c r="M34" s="381"/>
      <c r="N34" s="328" t="str">
        <f t="shared" si="3"/>
        <v/>
      </c>
      <c r="O34" s="388"/>
      <c r="P34" s="147" t="str">
        <f t="shared" si="4"/>
        <v/>
      </c>
      <c r="Q34" s="300" t="e">
        <f>IF('Car-Name'!A34="","",VLOOKUP(F34,'Car-Name'!$A$12:$B$44,2))</f>
        <v>#N/A</v>
      </c>
      <c r="R34" s="148" t="str">
        <f t="shared" si="7"/>
        <v/>
      </c>
      <c r="S34" s="130" t="str">
        <f t="shared" si="8"/>
        <v/>
      </c>
      <c r="T34" s="220" t="str">
        <f t="shared" si="2"/>
        <v/>
      </c>
      <c r="U34" s="313" t="str">
        <f>IF(F34="",(""),((R34+(VLOOKUP(P34,'Leg-14'!$F$12:$U$44,16,FALSE)))))</f>
        <v/>
      </c>
      <c r="V34" s="16" t="str">
        <f>IF(F34="","",(O34+VLOOKUP('Leg-15'!F34,'Leg-14'!$F$12:$V$44,17,FALSE)))</f>
        <v/>
      </c>
      <c r="W34" s="217" t="str">
        <f>IF(P34="","",((O34+(VLOOKUP('Leg-15'!P34,'Leg-14'!$F$12:$V$44,17,FALSE)))/(U34*24)))</f>
        <v/>
      </c>
      <c r="X34" s="149" t="str">
        <f t="shared" si="6"/>
        <v/>
      </c>
    </row>
    <row r="35" spans="1:24" x14ac:dyDescent="0.25">
      <c r="A35" s="255" t="str">
        <f>IF(('Leg-14'!F35=""),"",('Leg-14'!F35))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IF((H35=""),"",(H35-(VLOOKUP(F35,'Leg-15'!$A$12:$C$44,3,FALSE))))</f>
        <v/>
      </c>
      <c r="J35" s="394"/>
      <c r="K35" s="28" t="str">
        <f t="shared" si="5"/>
        <v/>
      </c>
      <c r="L35" s="381"/>
      <c r="M35" s="381"/>
      <c r="N35" s="328" t="str">
        <f t="shared" si="3"/>
        <v/>
      </c>
      <c r="O35" s="388"/>
      <c r="P35" s="147" t="str">
        <f t="shared" si="4"/>
        <v/>
      </c>
      <c r="Q35" s="300" t="str">
        <f>IF('Car-Name'!A35="","",VLOOKUP(F35,'Car-Name'!$A$12:$B$44,2))</f>
        <v/>
      </c>
      <c r="R35" s="148" t="str">
        <f t="shared" si="7"/>
        <v/>
      </c>
      <c r="S35" s="130" t="str">
        <f t="shared" si="8"/>
        <v/>
      </c>
      <c r="T35" s="220" t="str">
        <f t="shared" si="2"/>
        <v/>
      </c>
      <c r="U35" s="313" t="str">
        <f>IF(F35="",(""),((R35+(VLOOKUP(P35,'Leg-14'!$F$12:$U$44,16,FALSE)))))</f>
        <v/>
      </c>
      <c r="V35" s="16" t="str">
        <f>IF(F35="","",(O35+VLOOKUP('Leg-15'!F35,'Leg-14'!$F$12:$V$44,17,FALSE)))</f>
        <v/>
      </c>
      <c r="W35" s="217" t="str">
        <f>IF(P35="","",((O35+(VLOOKUP('Leg-15'!P35,'Leg-14'!$F$12:$V$44,17,FALSE)))/(U35*24)))</f>
        <v/>
      </c>
      <c r="X35" s="149" t="str">
        <f t="shared" si="6"/>
        <v/>
      </c>
    </row>
    <row r="36" spans="1:24" x14ac:dyDescent="0.25">
      <c r="A36" s="255" t="str">
        <f>IF(('Leg-14'!F36=""),"",('Leg-14'!F36))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IF((H36=""),"",(H36-(VLOOKUP(F36,'Leg-15'!$A$12:$C$44,3,FALSE))))</f>
        <v/>
      </c>
      <c r="J36" s="394"/>
      <c r="K36" s="28" t="str">
        <f t="shared" si="5"/>
        <v/>
      </c>
      <c r="L36" s="381"/>
      <c r="M36" s="381"/>
      <c r="N36" s="328" t="str">
        <f t="shared" si="3"/>
        <v/>
      </c>
      <c r="O36" s="388"/>
      <c r="P36" s="147" t="str">
        <f t="shared" si="4"/>
        <v/>
      </c>
      <c r="Q36" s="300" t="str">
        <f>IF('Car-Name'!A36="","",VLOOKUP(F36,'Car-Name'!$A$12:$B$44,2))</f>
        <v/>
      </c>
      <c r="R36" s="148" t="str">
        <f t="shared" si="7"/>
        <v/>
      </c>
      <c r="S36" s="130" t="str">
        <f t="shared" si="8"/>
        <v/>
      </c>
      <c r="T36" s="220" t="str">
        <f t="shared" si="2"/>
        <v/>
      </c>
      <c r="U36" s="313" t="str">
        <f>IF(F36="",(""),((R36+(VLOOKUP(P36,'Leg-14'!$F$12:$U$44,16,FALSE)))))</f>
        <v/>
      </c>
      <c r="V36" s="16" t="str">
        <f>IF(F36="","",(O36+VLOOKUP('Leg-15'!F36,'Leg-14'!$F$12:$V$44,17,FALSE)))</f>
        <v/>
      </c>
      <c r="W36" s="217" t="str">
        <f>IF(P36="","",((O36+(VLOOKUP('Leg-15'!P36,'Leg-14'!$F$12:$V$44,17,FALSE)))/(U36*24)))</f>
        <v/>
      </c>
      <c r="X36" s="149" t="str">
        <f t="shared" si="6"/>
        <v/>
      </c>
    </row>
    <row r="37" spans="1:24" x14ac:dyDescent="0.25">
      <c r="A37" s="255" t="str">
        <f>IF(('Leg-14'!F37=""),"",('Leg-14'!F37))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IF((H37=""),"",(H37-(VLOOKUP(F37,'Leg-15'!$A$12:$C$44,3,FALSE))))</f>
        <v/>
      </c>
      <c r="J37" s="394"/>
      <c r="K37" s="28" t="str">
        <f t="shared" si="5"/>
        <v/>
      </c>
      <c r="L37" s="381"/>
      <c r="M37" s="381"/>
      <c r="N37" s="328" t="str">
        <f t="shared" si="3"/>
        <v/>
      </c>
      <c r="O37" s="388"/>
      <c r="P37" s="147" t="str">
        <f t="shared" si="4"/>
        <v/>
      </c>
      <c r="Q37" s="300" t="str">
        <f>IF('Car-Name'!A37="","",VLOOKUP(F37,'Car-Name'!$A$12:$B$44,2))</f>
        <v/>
      </c>
      <c r="R37" s="148" t="str">
        <f t="shared" si="7"/>
        <v/>
      </c>
      <c r="S37" s="130" t="str">
        <f t="shared" si="8"/>
        <v/>
      </c>
      <c r="T37" s="220" t="str">
        <f t="shared" si="2"/>
        <v/>
      </c>
      <c r="U37" s="313" t="str">
        <f>IF(F37="",(""),((R37+(VLOOKUP(P37,'Leg-14'!$F$12:$U$44,16,FALSE)))))</f>
        <v/>
      </c>
      <c r="V37" s="16" t="str">
        <f>IF(F37="","",(O37+VLOOKUP('Leg-15'!F37,'Leg-14'!$F$12:$V$44,17,FALSE)))</f>
        <v/>
      </c>
      <c r="W37" s="217" t="str">
        <f>IF(P37="","",((O37+(VLOOKUP('Leg-15'!P37,'Leg-14'!$F$12:$V$44,17,FALSE)))/(U37*24)))</f>
        <v/>
      </c>
      <c r="X37" s="149" t="str">
        <f t="shared" si="6"/>
        <v/>
      </c>
    </row>
    <row r="38" spans="1:24" x14ac:dyDescent="0.25">
      <c r="A38" s="255" t="str">
        <f>IF(('Leg-14'!F38=""),"",('Leg-14'!F38))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IF((H38=""),"",(H38-(VLOOKUP(F38,'Leg-15'!$A$12:$C$44,3,FALSE))))</f>
        <v/>
      </c>
      <c r="J38" s="394"/>
      <c r="K38" s="28" t="str">
        <f t="shared" si="5"/>
        <v/>
      </c>
      <c r="L38" s="381"/>
      <c r="M38" s="381"/>
      <c r="N38" s="328" t="str">
        <f t="shared" si="3"/>
        <v/>
      </c>
      <c r="O38" s="388"/>
      <c r="P38" s="147" t="str">
        <f t="shared" si="4"/>
        <v/>
      </c>
      <c r="Q38" s="300" t="str">
        <f>IF('Car-Name'!A38="","",VLOOKUP(F38,'Car-Name'!$A$12:$B$44,2))</f>
        <v/>
      </c>
      <c r="R38" s="148" t="str">
        <f t="shared" si="7"/>
        <v/>
      </c>
      <c r="S38" s="130" t="str">
        <f t="shared" si="8"/>
        <v/>
      </c>
      <c r="T38" s="220" t="str">
        <f t="shared" si="2"/>
        <v/>
      </c>
      <c r="U38" s="313" t="str">
        <f>IF(F38="",(""),((R38+(VLOOKUP(P38,'Leg-14'!$F$12:$U$44,16,FALSE)))))</f>
        <v/>
      </c>
      <c r="V38" s="16" t="str">
        <f>IF(F38="","",(O38+VLOOKUP('Leg-15'!F38,'Leg-14'!$F$12:$V$44,17,FALSE)))</f>
        <v/>
      </c>
      <c r="W38" s="217" t="str">
        <f>IF(P38="","",((O38+(VLOOKUP('Leg-15'!P38,'Leg-14'!$F$12:$V$44,17,FALSE)))/(U38*24)))</f>
        <v/>
      </c>
      <c r="X38" s="149" t="str">
        <f t="shared" si="6"/>
        <v/>
      </c>
    </row>
    <row r="39" spans="1:24" x14ac:dyDescent="0.25">
      <c r="A39" s="255" t="str">
        <f>IF(('Leg-14'!F39=""),"",('Leg-14'!F39))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IF((H39=""),"",(H39-(VLOOKUP(F39,'Leg-15'!$A$12:$C$44,3,FALSE))))</f>
        <v/>
      </c>
      <c r="J39" s="394"/>
      <c r="K39" s="28" t="str">
        <f t="shared" si="5"/>
        <v/>
      </c>
      <c r="L39" s="381"/>
      <c r="M39" s="381"/>
      <c r="N39" s="328" t="str">
        <f t="shared" si="3"/>
        <v/>
      </c>
      <c r="O39" s="388"/>
      <c r="P39" s="147" t="str">
        <f t="shared" si="4"/>
        <v/>
      </c>
      <c r="Q39" s="300" t="str">
        <f>IF('Car-Name'!A39="","",VLOOKUP(F39,'Car-Name'!$A$12:$B$44,2))</f>
        <v/>
      </c>
      <c r="R39" s="148" t="str">
        <f t="shared" si="7"/>
        <v/>
      </c>
      <c r="S39" s="130" t="str">
        <f t="shared" si="8"/>
        <v/>
      </c>
      <c r="T39" s="220" t="str">
        <f t="shared" si="2"/>
        <v/>
      </c>
      <c r="U39" s="313" t="str">
        <f>IF(F39="",(""),((R39+(VLOOKUP(P39,'Leg-14'!$F$12:$U$44,16,FALSE)))))</f>
        <v/>
      </c>
      <c r="V39" s="16" t="str">
        <f>IF(F39="","",(O39+VLOOKUP('Leg-15'!F39,'Leg-14'!$F$12:$V$44,17,FALSE)))</f>
        <v/>
      </c>
      <c r="W39" s="217" t="str">
        <f>IF(P39="","",((O39+(VLOOKUP('Leg-15'!P39,'Leg-14'!$F$12:$V$44,17,FALSE)))/(U39*24)))</f>
        <v/>
      </c>
      <c r="X39" s="149" t="str">
        <f t="shared" si="6"/>
        <v/>
      </c>
    </row>
    <row r="40" spans="1:24" x14ac:dyDescent="0.25">
      <c r="A40" s="255" t="str">
        <f>IF(('Leg-14'!F40=""),"",('Leg-14'!F40))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IF((H40=""),"",(H40-(VLOOKUP(F40,'Leg-15'!$A$12:$C$44,3,FALSE))))</f>
        <v/>
      </c>
      <c r="J40" s="394"/>
      <c r="K40" s="28" t="str">
        <f t="shared" si="5"/>
        <v/>
      </c>
      <c r="L40" s="381"/>
      <c r="M40" s="381"/>
      <c r="N40" s="328" t="str">
        <f t="shared" si="3"/>
        <v/>
      </c>
      <c r="O40" s="388"/>
      <c r="P40" s="147" t="str">
        <f t="shared" si="4"/>
        <v/>
      </c>
      <c r="Q40" s="300" t="str">
        <f>IF('Car-Name'!A40="","",VLOOKUP(F40,'Car-Name'!$A$12:$B$44,2))</f>
        <v/>
      </c>
      <c r="R40" s="148" t="str">
        <f t="shared" si="7"/>
        <v/>
      </c>
      <c r="S40" s="130" t="str">
        <f t="shared" si="8"/>
        <v/>
      </c>
      <c r="T40" s="220" t="str">
        <f t="shared" si="2"/>
        <v/>
      </c>
      <c r="U40" s="313" t="str">
        <f>IF(F40="",(""),((R40+(VLOOKUP(P40,'Leg-14'!$F$12:$U$44,16,FALSE)))))</f>
        <v/>
      </c>
      <c r="V40" s="16" t="str">
        <f>IF(F40="","",(O40+VLOOKUP('Leg-15'!F40,'Leg-14'!$F$12:$V$44,17,FALSE)))</f>
        <v/>
      </c>
      <c r="W40" s="217" t="str">
        <f>IF(P40="","",((O40+(VLOOKUP('Leg-15'!P40,'Leg-14'!$F$12:$V$44,17,FALSE)))/(U40*24)))</f>
        <v/>
      </c>
      <c r="X40" s="149" t="str">
        <f t="shared" si="6"/>
        <v/>
      </c>
    </row>
    <row r="41" spans="1:24" x14ac:dyDescent="0.25">
      <c r="A41" s="255" t="str">
        <f>IF(('Leg-14'!F41=""),"",('Leg-14'!F41))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IF((H41=""),"",(H41-(VLOOKUP(F41,'Leg-15'!$A$12:$C$44,3,FALSE))))</f>
        <v/>
      </c>
      <c r="J41" s="394"/>
      <c r="K41" s="28" t="str">
        <f t="shared" si="5"/>
        <v/>
      </c>
      <c r="L41" s="381"/>
      <c r="M41" s="381"/>
      <c r="N41" s="328" t="str">
        <f t="shared" si="3"/>
        <v/>
      </c>
      <c r="O41" s="388"/>
      <c r="P41" s="147" t="str">
        <f t="shared" si="4"/>
        <v/>
      </c>
      <c r="Q41" s="300" t="str">
        <f>IF('Car-Name'!A41="","",VLOOKUP(F41,'Car-Name'!$A$12:$B$44,2))</f>
        <v/>
      </c>
      <c r="R41" s="148" t="str">
        <f t="shared" si="7"/>
        <v/>
      </c>
      <c r="S41" s="130" t="str">
        <f t="shared" si="8"/>
        <v/>
      </c>
      <c r="T41" s="220" t="str">
        <f t="shared" si="2"/>
        <v/>
      </c>
      <c r="U41" s="313" t="str">
        <f>IF(F41="",(""),((R41+(VLOOKUP(P41,'Leg-14'!$F$12:$U$44,16,FALSE)))))</f>
        <v/>
      </c>
      <c r="V41" s="16" t="str">
        <f>IF(F41="","",(O41+VLOOKUP('Leg-15'!F41,'Leg-14'!$F$12:$V$44,17,FALSE)))</f>
        <v/>
      </c>
      <c r="W41" s="217" t="str">
        <f>IF(P41="","",((O41+(VLOOKUP('Leg-15'!P41,'Leg-14'!$F$12:$V$44,17,FALSE)))/(U41*24)))</f>
        <v/>
      </c>
      <c r="X41" s="149" t="str">
        <f t="shared" si="6"/>
        <v/>
      </c>
    </row>
    <row r="42" spans="1:24" x14ac:dyDescent="0.25">
      <c r="A42" s="255" t="str">
        <f>IF(('Leg-14'!F42=""),"",('Leg-14'!F42))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IF((H42=""),"",(H42-(VLOOKUP(F42,'Leg-15'!$A$12:$C$44,3,FALSE))))</f>
        <v/>
      </c>
      <c r="J42" s="394"/>
      <c r="K42" s="28" t="str">
        <f t="shared" si="5"/>
        <v/>
      </c>
      <c r="L42" s="381"/>
      <c r="M42" s="381"/>
      <c r="N42" s="328" t="str">
        <f t="shared" si="3"/>
        <v/>
      </c>
      <c r="O42" s="388"/>
      <c r="P42" s="147" t="str">
        <f t="shared" si="4"/>
        <v/>
      </c>
      <c r="Q42" s="300" t="str">
        <f>IF('Car-Name'!A42="","",VLOOKUP(F42,'Car-Name'!$A$12:$B$44,2))</f>
        <v/>
      </c>
      <c r="R42" s="148" t="str">
        <f t="shared" si="7"/>
        <v/>
      </c>
      <c r="S42" s="130" t="str">
        <f t="shared" si="8"/>
        <v/>
      </c>
      <c r="T42" s="220" t="str">
        <f t="shared" si="2"/>
        <v/>
      </c>
      <c r="U42" s="313" t="str">
        <f>IF(F42="",(""),((R42+(VLOOKUP(P42,'Leg-14'!$F$12:$U$44,16,FALSE)))))</f>
        <v/>
      </c>
      <c r="V42" s="16" t="str">
        <f>IF(F42="","",(O42+VLOOKUP('Leg-15'!F42,'Leg-14'!$F$12:$V$44,17,FALSE)))</f>
        <v/>
      </c>
      <c r="W42" s="217" t="str">
        <f>IF(P42="","",((O42+(VLOOKUP('Leg-15'!P42,'Leg-14'!$F$12:$V$44,17,FALSE)))/(U42*24)))</f>
        <v/>
      </c>
      <c r="X42" s="149" t="str">
        <f t="shared" si="6"/>
        <v/>
      </c>
    </row>
    <row r="43" spans="1:24" x14ac:dyDescent="0.25">
      <c r="A43" s="255" t="str">
        <f>IF(('Leg-14'!F43=""),"",('Leg-14'!F43))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IF((H43=""),"",(H43-(VLOOKUP(F43,'Leg-15'!$A$12:$C$44,3,FALSE))))</f>
        <v/>
      </c>
      <c r="J43" s="394"/>
      <c r="K43" s="28" t="str">
        <f t="shared" si="5"/>
        <v/>
      </c>
      <c r="L43" s="381"/>
      <c r="M43" s="381"/>
      <c r="N43" s="328" t="str">
        <f t="shared" si="3"/>
        <v/>
      </c>
      <c r="O43" s="388"/>
      <c r="P43" s="147" t="str">
        <f t="shared" si="4"/>
        <v/>
      </c>
      <c r="Q43" s="300" t="str">
        <f>IF('Car-Name'!A43="","",VLOOKUP(F43,'Car-Name'!$A$12:$B$44,2))</f>
        <v/>
      </c>
      <c r="R43" s="148" t="str">
        <f t="shared" si="7"/>
        <v/>
      </c>
      <c r="S43" s="130" t="str">
        <f t="shared" si="8"/>
        <v/>
      </c>
      <c r="T43" s="220" t="str">
        <f t="shared" si="2"/>
        <v/>
      </c>
      <c r="U43" s="313" t="str">
        <f>IF(F43="",(""),((R43+(VLOOKUP(P43,'Leg-14'!$F$12:$U$44,16,FALSE)))))</f>
        <v/>
      </c>
      <c r="V43" s="16" t="str">
        <f>IF(F43="","",(O43+VLOOKUP('Leg-15'!F43,'Leg-14'!$F$12:$V$44,17,FALSE)))</f>
        <v/>
      </c>
      <c r="W43" s="217" t="str">
        <f>IF(P43="","",((O43+(VLOOKUP('Leg-15'!P43,'Leg-14'!$F$12:$V$44,17,FALSE)))/(U43*24)))</f>
        <v/>
      </c>
      <c r="X43" s="149" t="str">
        <f t="shared" si="6"/>
        <v/>
      </c>
    </row>
    <row r="44" spans="1:24" ht="15.75" thickBot="1" x14ac:dyDescent="0.3">
      <c r="A44" s="299" t="str">
        <f>IF(('Leg-14'!F44=""),"",('Leg-14'!F44))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IF((H44=""),"",(H44-(VLOOKUP(F44,'Leg-15'!$A$12:$C$44,3,FALSE))))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3"/>
        <v/>
      </c>
      <c r="O44" s="389"/>
      <c r="P44" s="152" t="str">
        <f t="shared" si="4"/>
        <v/>
      </c>
      <c r="Q44" s="305" t="str">
        <f>IF('Car-Name'!A44="","",VLOOKUP(F44,'Car-Name'!$A$12:$B$44,2))</f>
        <v/>
      </c>
      <c r="R44" s="153" t="str">
        <f t="shared" si="7"/>
        <v/>
      </c>
      <c r="S44" s="135" t="str">
        <f t="shared" si="8"/>
        <v/>
      </c>
      <c r="T44" s="306" t="str">
        <f t="shared" si="2"/>
        <v/>
      </c>
      <c r="U44" s="317" t="str">
        <f>IF(F44="",(""),((R44+(VLOOKUP(P44,'Leg-14'!$F$12:$U$44,16,FALSE)))))</f>
        <v/>
      </c>
      <c r="V44" s="9" t="str">
        <f>IF(F44="","",(O44+VLOOKUP('Leg-15'!F44,'Leg-14'!$F$12:$V$44,17,FALSE)))</f>
        <v/>
      </c>
      <c r="W44" s="235" t="str">
        <f>IF(P44="","",((O44+(VLOOKUP('Leg-15'!P44,'Leg-14'!$F$12:$V$44,17,FALSE)))/(U44*24)))</f>
        <v/>
      </c>
      <c r="X44" s="154" t="str">
        <f t="shared" si="6"/>
        <v/>
      </c>
    </row>
  </sheetData>
  <sheetProtection algorithmName="SHA-512" hashValue="QFXw65zG9H5NXe5lXxYrl+xI8SJpw76J2PxM1JTeMeT+iNd+2GFbC8tYdZE3DA5cnNIXKSgF/X2zsWQeE6ZJoA==" saltValue="OOSApAeqJZNqbLTloHZxWg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46AD-ACF9-432D-9ADB-98FEEFC7B245}">
  <dimension ref="A1:Y45"/>
  <sheetViews>
    <sheetView topLeftCell="E4" zoomScaleNormal="100" workbookViewId="0">
      <selection activeCell="O12" sqref="O12"/>
    </sheetView>
  </sheetViews>
  <sheetFormatPr defaultRowHeight="15" x14ac:dyDescent="0.25"/>
  <cols>
    <col min="1" max="1" width="7.7109375" style="6" customWidth="1"/>
    <col min="2" max="2" width="20.7109375" customWidth="1"/>
    <col min="3" max="3" width="14.7109375" style="5" customWidth="1"/>
    <col min="4" max="4" width="15.7109375" style="10" customWidth="1"/>
    <col min="5" max="5" width="30.7109375" style="5" customWidth="1"/>
    <col min="6" max="6" width="5.7109375" style="6" customWidth="1"/>
    <col min="7" max="7" width="19.7109375" style="6" customWidth="1"/>
    <col min="8" max="9" width="8.7109375" style="5" customWidth="1"/>
    <col min="10" max="10" width="5.7109375" style="6" customWidth="1"/>
    <col min="11" max="11" width="8.7109375" style="5" customWidth="1"/>
    <col min="12" max="14" width="8.7109375" customWidth="1"/>
    <col min="15" max="15" width="5.7109375" style="11" customWidth="1"/>
    <col min="16" max="16" width="6.7109375" style="11" customWidth="1"/>
    <col min="17" max="17" width="25.7109375" style="11" customWidth="1"/>
    <col min="18" max="18" width="9.7109375" style="18" customWidth="1"/>
    <col min="19" max="19" width="9.7109375" style="7" customWidth="1"/>
    <col min="20" max="20" width="8.85546875" style="5" customWidth="1"/>
    <col min="21" max="23" width="8.85546875" style="6"/>
  </cols>
  <sheetData>
    <row r="1" spans="1:25" ht="17.45" customHeight="1" thickBot="1" x14ac:dyDescent="0.35">
      <c r="A1" s="496" t="s">
        <v>54</v>
      </c>
      <c r="B1" s="497"/>
      <c r="C1" s="497"/>
      <c r="D1" s="497"/>
      <c r="E1" s="498"/>
      <c r="F1" s="499" t="s">
        <v>56</v>
      </c>
      <c r="G1" s="500"/>
      <c r="H1" s="500"/>
      <c r="I1" s="500"/>
      <c r="J1" s="500"/>
      <c r="K1" s="500"/>
      <c r="L1" s="500"/>
      <c r="M1" s="500"/>
      <c r="N1" s="500"/>
      <c r="O1" s="65"/>
      <c r="P1" s="98"/>
      <c r="Q1" s="99" t="s">
        <v>71</v>
      </c>
      <c r="R1" s="100"/>
      <c r="S1" s="99"/>
      <c r="T1" s="101"/>
      <c r="U1" s="101"/>
      <c r="V1" s="101"/>
      <c r="W1" s="102"/>
      <c r="X1" s="17"/>
    </row>
    <row r="2" spans="1:25" ht="15.75" thickBot="1" x14ac:dyDescent="0.3">
      <c r="A2" s="32"/>
      <c r="B2" s="33"/>
      <c r="C2" s="34"/>
      <c r="D2" s="35" t="s">
        <v>49</v>
      </c>
      <c r="E2" s="366">
        <v>44368</v>
      </c>
      <c r="F2" s="66"/>
      <c r="G2" s="67"/>
      <c r="H2" s="68"/>
      <c r="I2" s="69"/>
      <c r="J2" s="69"/>
      <c r="K2" s="70" t="s">
        <v>49</v>
      </c>
      <c r="L2" s="501">
        <v>44368</v>
      </c>
      <c r="M2" s="502"/>
      <c r="N2" s="503"/>
      <c r="O2" s="71"/>
      <c r="P2" s="103"/>
      <c r="Q2" s="104"/>
      <c r="R2" s="105"/>
      <c r="S2" s="106"/>
      <c r="T2" s="107"/>
      <c r="U2" s="108"/>
      <c r="V2" s="108"/>
      <c r="W2" s="109"/>
    </row>
    <row r="3" spans="1:25" ht="19.149999999999999" customHeight="1" thickBot="1" x14ac:dyDescent="0.4">
      <c r="A3" s="36" t="s">
        <v>42</v>
      </c>
      <c r="B3" s="37"/>
      <c r="C3" s="38"/>
      <c r="D3" s="39"/>
      <c r="E3" s="40" t="s">
        <v>38</v>
      </c>
      <c r="F3" s="66"/>
      <c r="G3" s="72" t="s">
        <v>48</v>
      </c>
      <c r="H3" s="73"/>
      <c r="I3" s="73"/>
      <c r="J3" s="74"/>
      <c r="K3" s="75" t="s">
        <v>55</v>
      </c>
      <c r="L3" s="14"/>
      <c r="M3" s="76" t="s">
        <v>5</v>
      </c>
      <c r="N3" s="77" t="s">
        <v>6</v>
      </c>
      <c r="O3" s="78"/>
      <c r="P3" s="110"/>
      <c r="Q3" s="111"/>
      <c r="R3" s="112" t="s">
        <v>93</v>
      </c>
      <c r="S3" s="113"/>
      <c r="T3" s="107"/>
      <c r="U3" s="108"/>
      <c r="V3" s="108"/>
      <c r="W3" s="109"/>
    </row>
    <row r="4" spans="1:25" ht="19.5" thickBot="1" x14ac:dyDescent="0.35">
      <c r="A4" s="41"/>
      <c r="B4" s="42"/>
      <c r="C4" s="43" t="s">
        <v>103</v>
      </c>
      <c r="D4" s="44" t="s">
        <v>104</v>
      </c>
      <c r="E4" s="45" t="s">
        <v>72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110</v>
      </c>
      <c r="M4" s="495"/>
      <c r="N4" s="401">
        <v>1</v>
      </c>
      <c r="O4" s="78"/>
      <c r="P4" s="114"/>
      <c r="Q4" s="111"/>
      <c r="R4" s="105"/>
      <c r="S4" s="106"/>
      <c r="T4" s="107"/>
      <c r="U4" s="108"/>
      <c r="V4" s="108"/>
      <c r="W4" s="109"/>
    </row>
    <row r="5" spans="1:25" ht="19.5" thickBot="1" x14ac:dyDescent="0.35">
      <c r="A5" s="46"/>
      <c r="B5" s="47" t="s">
        <v>105</v>
      </c>
      <c r="C5" s="367" t="s">
        <v>349</v>
      </c>
      <c r="D5" s="371" t="s">
        <v>350</v>
      </c>
      <c r="E5" s="48" t="s">
        <v>106</v>
      </c>
      <c r="F5" s="66"/>
      <c r="G5" s="400" t="s">
        <v>101</v>
      </c>
      <c r="H5" s="486" t="s">
        <v>349</v>
      </c>
      <c r="I5" s="487"/>
      <c r="J5" s="486" t="s">
        <v>350</v>
      </c>
      <c r="K5" s="487"/>
      <c r="L5" s="491" t="s">
        <v>111</v>
      </c>
      <c r="M5" s="492"/>
      <c r="N5" s="493"/>
      <c r="O5" s="78"/>
      <c r="P5" s="114"/>
      <c r="Q5" s="111"/>
      <c r="R5" s="105"/>
      <c r="S5" s="106"/>
      <c r="T5" s="115" t="s">
        <v>49</v>
      </c>
      <c r="U5" s="481">
        <v>44368</v>
      </c>
      <c r="V5" s="482"/>
      <c r="W5" s="483"/>
    </row>
    <row r="6" spans="1:25" ht="19.5" thickBot="1" x14ac:dyDescent="0.35">
      <c r="A6" s="49"/>
      <c r="B6" s="50" t="s">
        <v>107</v>
      </c>
      <c r="C6" s="370">
        <v>164521</v>
      </c>
      <c r="D6" s="368">
        <v>164597</v>
      </c>
      <c r="E6" s="51">
        <f>(D6-C6)</f>
        <v>76</v>
      </c>
      <c r="F6" s="66"/>
      <c r="G6" s="81" t="s">
        <v>102</v>
      </c>
      <c r="H6" s="484">
        <v>82876</v>
      </c>
      <c r="I6" s="485"/>
      <c r="J6" s="484">
        <v>82956</v>
      </c>
      <c r="K6" s="485"/>
      <c r="L6" s="488">
        <f>(J6-H6)</f>
        <v>80</v>
      </c>
      <c r="M6" s="489"/>
      <c r="N6" s="490"/>
      <c r="O6" s="78"/>
      <c r="P6" s="116" t="s">
        <v>3</v>
      </c>
      <c r="Q6" s="117" t="s">
        <v>94</v>
      </c>
      <c r="R6" s="118" t="s">
        <v>3</v>
      </c>
      <c r="S6" s="119" t="s">
        <v>3</v>
      </c>
      <c r="T6" s="120" t="s">
        <v>3</v>
      </c>
      <c r="U6" s="108"/>
      <c r="V6" s="108"/>
      <c r="W6" s="109"/>
    </row>
    <row r="7" spans="1:25" s="6" customFormat="1" x14ac:dyDescent="0.25">
      <c r="A7" s="52" t="s">
        <v>39</v>
      </c>
      <c r="B7" s="52"/>
      <c r="C7" s="53" t="s">
        <v>39</v>
      </c>
      <c r="D7" s="54"/>
      <c r="E7" s="53"/>
      <c r="F7" s="82" t="s">
        <v>47</v>
      </c>
      <c r="G7" s="83"/>
      <c r="H7" s="84" t="s">
        <v>3</v>
      </c>
      <c r="I7" s="83" t="s">
        <v>3</v>
      </c>
      <c r="J7" s="83" t="s">
        <v>3</v>
      </c>
      <c r="K7" s="85" t="s">
        <v>3</v>
      </c>
      <c r="L7" s="66" t="s">
        <v>3</v>
      </c>
      <c r="M7" s="163" t="s">
        <v>3</v>
      </c>
      <c r="N7" s="22" t="s">
        <v>3</v>
      </c>
      <c r="O7" s="86" t="s">
        <v>3</v>
      </c>
      <c r="P7" s="121" t="s">
        <v>47</v>
      </c>
      <c r="Q7" s="122"/>
      <c r="R7" s="123" t="s">
        <v>81</v>
      </c>
      <c r="S7" s="124" t="s">
        <v>14</v>
      </c>
      <c r="T7" s="125" t="s">
        <v>87</v>
      </c>
      <c r="U7" s="31"/>
      <c r="V7" s="31"/>
      <c r="W7" s="126"/>
    </row>
    <row r="8" spans="1:25" s="6" customFormat="1" x14ac:dyDescent="0.25">
      <c r="A8" s="52" t="s">
        <v>40</v>
      </c>
      <c r="B8" s="52" t="s">
        <v>7</v>
      </c>
      <c r="C8" s="53" t="s">
        <v>4</v>
      </c>
      <c r="D8" s="54" t="s">
        <v>52</v>
      </c>
      <c r="E8" s="53" t="s">
        <v>12</v>
      </c>
      <c r="F8" s="83" t="s">
        <v>40</v>
      </c>
      <c r="G8" s="83"/>
      <c r="H8" s="84" t="s">
        <v>47</v>
      </c>
      <c r="I8" s="83" t="s">
        <v>13</v>
      </c>
      <c r="J8" s="87" t="s">
        <v>70</v>
      </c>
      <c r="K8" s="84" t="s">
        <v>323</v>
      </c>
      <c r="L8" s="66" t="s">
        <v>308</v>
      </c>
      <c r="M8" s="321" t="s">
        <v>311</v>
      </c>
      <c r="N8" s="22" t="s">
        <v>44</v>
      </c>
      <c r="O8" s="88" t="s">
        <v>67</v>
      </c>
      <c r="P8" s="127" t="s">
        <v>40</v>
      </c>
      <c r="Q8" s="128"/>
      <c r="R8" s="129" t="s">
        <v>4</v>
      </c>
      <c r="S8" s="130" t="s">
        <v>45</v>
      </c>
      <c r="T8" s="131" t="s">
        <v>4</v>
      </c>
      <c r="U8" s="31"/>
      <c r="V8" s="31"/>
      <c r="W8" s="126"/>
    </row>
    <row r="9" spans="1:25" s="6" customFormat="1" ht="15.75" thickBot="1" x14ac:dyDescent="0.3">
      <c r="A9" s="52" t="s">
        <v>0</v>
      </c>
      <c r="B9" s="52"/>
      <c r="C9" s="53" t="s">
        <v>10</v>
      </c>
      <c r="D9" s="54" t="s">
        <v>11</v>
      </c>
      <c r="E9" s="53"/>
      <c r="F9" s="83" t="s">
        <v>0</v>
      </c>
      <c r="G9" s="83" t="s">
        <v>69</v>
      </c>
      <c r="H9" s="89" t="s">
        <v>4</v>
      </c>
      <c r="I9" s="83" t="s">
        <v>4</v>
      </c>
      <c r="J9" s="87" t="s">
        <v>77</v>
      </c>
      <c r="K9" s="477" t="s">
        <v>324</v>
      </c>
      <c r="L9" s="430" t="s">
        <v>309</v>
      </c>
      <c r="M9" s="432" t="s">
        <v>309</v>
      </c>
      <c r="N9" s="22" t="s">
        <v>4</v>
      </c>
      <c r="O9" s="90" t="s">
        <v>68</v>
      </c>
      <c r="P9" s="132" t="s">
        <v>0</v>
      </c>
      <c r="Q9" s="133" t="s">
        <v>7</v>
      </c>
      <c r="R9" s="134" t="s">
        <v>83</v>
      </c>
      <c r="S9" s="135" t="s">
        <v>46</v>
      </c>
      <c r="T9" s="136" t="s">
        <v>3</v>
      </c>
      <c r="U9" s="31"/>
      <c r="V9" s="31"/>
      <c r="W9" s="126"/>
    </row>
    <row r="10" spans="1:25" s="6" customFormat="1" ht="15.75" thickBot="1" x14ac:dyDescent="0.3">
      <c r="A10" s="55"/>
      <c r="B10" s="344"/>
      <c r="C10" s="56">
        <v>0</v>
      </c>
      <c r="D10" s="57"/>
      <c r="E10" s="58"/>
      <c r="F10" s="91"/>
      <c r="G10" s="92"/>
      <c r="H10" s="93" t="s">
        <v>112</v>
      </c>
      <c r="I10" s="94"/>
      <c r="J10" s="95" t="s">
        <v>43</v>
      </c>
      <c r="K10" s="94"/>
      <c r="L10" s="96" t="s">
        <v>310</v>
      </c>
      <c r="M10" s="431" t="s">
        <v>310</v>
      </c>
      <c r="N10" s="94" t="s">
        <v>76</v>
      </c>
      <c r="O10" s="97" t="s">
        <v>76</v>
      </c>
      <c r="P10" s="137" t="s">
        <v>76</v>
      </c>
      <c r="Q10" s="138" t="s">
        <v>76</v>
      </c>
      <c r="R10" s="139" t="s">
        <v>76</v>
      </c>
      <c r="S10" s="140" t="s">
        <v>76</v>
      </c>
      <c r="T10" s="141" t="s">
        <v>76</v>
      </c>
      <c r="U10" s="31"/>
      <c r="V10" s="31"/>
      <c r="W10" s="126"/>
    </row>
    <row r="11" spans="1:25" s="6" customFormat="1" ht="15.75" thickBot="1" x14ac:dyDescent="0.3">
      <c r="A11" s="438" t="s">
        <v>89</v>
      </c>
      <c r="B11" s="295" t="s">
        <v>36</v>
      </c>
      <c r="C11" s="439" t="s">
        <v>4</v>
      </c>
      <c r="D11" s="440" t="s">
        <v>89</v>
      </c>
      <c r="E11" s="441" t="s">
        <v>90</v>
      </c>
      <c r="F11" s="438" t="s">
        <v>89</v>
      </c>
      <c r="G11" s="442" t="s">
        <v>90</v>
      </c>
      <c r="H11" s="439" t="s">
        <v>4</v>
      </c>
      <c r="I11" s="442" t="s">
        <v>4</v>
      </c>
      <c r="J11" s="442" t="s">
        <v>51</v>
      </c>
      <c r="K11" s="442" t="s">
        <v>4</v>
      </c>
      <c r="L11" s="443" t="s">
        <v>4</v>
      </c>
      <c r="M11" s="442" t="s">
        <v>4</v>
      </c>
      <c r="N11" s="444" t="s">
        <v>4</v>
      </c>
      <c r="O11" s="445" t="s">
        <v>92</v>
      </c>
      <c r="P11" s="446" t="s">
        <v>89</v>
      </c>
      <c r="Q11" s="447" t="s">
        <v>90</v>
      </c>
      <c r="R11" s="448" t="s">
        <v>10</v>
      </c>
      <c r="S11" s="449" t="s">
        <v>37</v>
      </c>
      <c r="T11" s="298" t="s">
        <v>92</v>
      </c>
      <c r="U11" s="19"/>
      <c r="V11" s="19"/>
      <c r="W11" s="20"/>
    </row>
    <row r="12" spans="1:25" s="6" customFormat="1" ht="15.75" thickBot="1" x14ac:dyDescent="0.3">
      <c r="A12" s="318">
        <f>IF('Car-Name'!A12="","",'Car-Name'!A12)</f>
        <v>1</v>
      </c>
      <c r="B12" s="62" t="str">
        <f>IF((A12=""),"",(VLOOKUP(A12,'Car-Name'!$A$12:$B$43,2)))</f>
        <v>Bill Comer</v>
      </c>
      <c r="C12" s="369">
        <v>2.0833333333333332E-2</v>
      </c>
      <c r="D12" s="60" t="str">
        <f>IF((A12=""),"",(VLOOKUP(A12,'Car-Name'!$A$12:$C$43,3)))</f>
        <v>630-300-8567</v>
      </c>
      <c r="E12" s="374"/>
      <c r="F12" s="377">
        <v>4</v>
      </c>
      <c r="G12" s="23" t="str">
        <f>IF((F12=""),"",(VLOOKUP(F12,'Car-Name'!$A$12:$B$44,2)))</f>
        <v>Rick Bonebright</v>
      </c>
      <c r="H12" s="380">
        <v>8.458333333333333E-2</v>
      </c>
      <c r="I12" s="27">
        <f>IF((H12=""),"",(H12-(VLOOKUP(F12,'Leg-1'!$A$12:$C$44,3,FALSE))))</f>
        <v>6.1666666666666661E-2</v>
      </c>
      <c r="J12" s="383"/>
      <c r="K12" s="28" t="str">
        <f t="shared" ref="K12:K31" si="0">IF((J12="Slow"),(((1/24/4))+(MAX($I$12:$I$44))),"" )</f>
        <v/>
      </c>
      <c r="L12" s="380"/>
      <c r="M12" s="380"/>
      <c r="N12" s="328">
        <f>IF(G12="","",IF((J12="slow"),SUM(K12:M12),(SUM(I12,L12,M12))))</f>
        <v>6.1666666666666661E-2</v>
      </c>
      <c r="O12" s="387">
        <v>76</v>
      </c>
      <c r="P12" s="142">
        <f>IF(F12="","",(F12))</f>
        <v>4</v>
      </c>
      <c r="Q12" s="16" t="str">
        <f>IF((P12=""),"",(VLOOKUP(P12,'Car-Name'!$A$12:$B$44,2)))</f>
        <v>Rick Bonebright</v>
      </c>
      <c r="R12" s="143">
        <f>IF((N12=""),"",(N12))</f>
        <v>6.1666666666666661E-2</v>
      </c>
      <c r="S12" s="124">
        <f>IF(R12="",(""),(O12/(R12*24)))</f>
        <v>51.351351351351354</v>
      </c>
      <c r="T12" s="220">
        <f t="shared" ref="T12:T44" si="1">IF(R12="","",(RANK(R12,$R$12:$R$44,1)))</f>
        <v>3</v>
      </c>
      <c r="U12" s="145"/>
      <c r="V12" s="145"/>
      <c r="W12" s="146"/>
      <c r="Y12" s="5"/>
    </row>
    <row r="13" spans="1:25" s="6" customFormat="1" ht="15.75" thickBot="1" x14ac:dyDescent="0.3">
      <c r="A13" s="319">
        <f>IF('Car-Name'!A13="","",'Car-Name'!A13)</f>
        <v>2</v>
      </c>
      <c r="B13" s="254" t="str">
        <f>IF((A13=""),"",(VLOOKUP(A13,'Car-Name'!$A$12:$B$43,2)))</f>
        <v>Daniel Lukowski</v>
      </c>
      <c r="C13" s="372">
        <v>2.1527777777777781E-2</v>
      </c>
      <c r="D13" s="62" t="str">
        <f>IF((A13=""),"",(VLOOKUP(A13,'Car-Name'!$A$12:$C$43,3)))</f>
        <v>913-634-8811</v>
      </c>
      <c r="E13" s="375"/>
      <c r="F13" s="378">
        <v>9</v>
      </c>
      <c r="G13" s="24" t="str">
        <f>IF((F13=""),"",(VLOOKUP(F13,'Car-Name'!$A$12:$B$44,2)))</f>
        <v>Mike Stormo</v>
      </c>
      <c r="H13" s="381">
        <v>8.5567129629629632E-2</v>
      </c>
      <c r="I13" s="28">
        <f>IF((H13=""),"",(H13-(VLOOKUP(F13,'Leg-1'!$A$12:$C$44,3,FALSE))))</f>
        <v>5.917824074074074E-2</v>
      </c>
      <c r="J13" s="384"/>
      <c r="K13" s="28" t="str">
        <f t="shared" si="0"/>
        <v/>
      </c>
      <c r="L13" s="381"/>
      <c r="M13" s="381"/>
      <c r="N13" s="28">
        <f>IF(G13="","",IF((J13="slow"),SUM(K13:M13),(SUM(I13,L13,M13))))</f>
        <v>5.917824074074074E-2</v>
      </c>
      <c r="O13" s="387">
        <v>76</v>
      </c>
      <c r="P13" s="147">
        <f>IF(F13="","",(F13))</f>
        <v>9</v>
      </c>
      <c r="Q13" s="8" t="str">
        <f>IF((P13=""),"",(VLOOKUP(P13,'Car-Name'!$A$12:$B$44,2)))</f>
        <v>Mike Stormo</v>
      </c>
      <c r="R13" s="148">
        <f>IF((N13=""),"",(N13))</f>
        <v>5.917824074074074E-2</v>
      </c>
      <c r="S13" s="130">
        <f>IF(R13="",(""),(O13/(R13*24)))</f>
        <v>53.510659104244084</v>
      </c>
      <c r="T13" s="220">
        <f t="shared" si="1"/>
        <v>1</v>
      </c>
      <c r="U13" s="150"/>
      <c r="V13" s="150"/>
      <c r="W13" s="151"/>
      <c r="Y13" s="5"/>
    </row>
    <row r="14" spans="1:25" s="6" customFormat="1" ht="15.75" thickBot="1" x14ac:dyDescent="0.3">
      <c r="A14" s="319">
        <f>IF('Car-Name'!A14="","",'Car-Name'!A14)</f>
        <v>3</v>
      </c>
      <c r="B14" s="254" t="str">
        <f>IF((A14=""),"",(VLOOKUP(A14,'Car-Name'!$A$12:$B$43,2)))</f>
        <v>Nan Robison</v>
      </c>
      <c r="C14" s="372">
        <v>2.2361111111111113E-2</v>
      </c>
      <c r="D14" s="62" t="str">
        <f>IF((A14=""),"",(VLOOKUP(A14,'Car-Name'!$A$12:$C$43,3)))</f>
        <v>509-701-4359</v>
      </c>
      <c r="E14" s="375"/>
      <c r="F14" s="378">
        <v>6</v>
      </c>
      <c r="G14" s="24" t="str">
        <f>IF((F14=""),"",(VLOOKUP(F14,'Car-Name'!$A$12:$B$44,2)))</f>
        <v>Mike Cuffe</v>
      </c>
      <c r="H14" s="381">
        <v>8.6863425925925927E-2</v>
      </c>
      <c r="I14" s="28">
        <f>IF((H14=""),"",(H14-(VLOOKUP(F14,'Leg-1'!$A$12:$C$44,3,FALSE))))</f>
        <v>6.2523148148148147E-2</v>
      </c>
      <c r="J14" s="384"/>
      <c r="K14" s="28" t="str">
        <f t="shared" si="0"/>
        <v/>
      </c>
      <c r="L14" s="381"/>
      <c r="M14" s="381"/>
      <c r="N14" s="28">
        <f t="shared" ref="N14:N44" si="2">IF(G14="","",IF((J14="slow"),SUM(K14:M14),(SUM(I14,L14,M14))))</f>
        <v>6.2523148148148147E-2</v>
      </c>
      <c r="O14" s="387">
        <v>76</v>
      </c>
      <c r="P14" s="147">
        <f t="shared" ref="P14:P44" si="3">IF(F14="","",(F14))</f>
        <v>6</v>
      </c>
      <c r="Q14" s="8" t="str">
        <f>IF((P14=""),"",(VLOOKUP(P14,'Car-Name'!$A$12:$B$44,2)))</f>
        <v>Mike Cuffe</v>
      </c>
      <c r="R14" s="148">
        <f t="shared" ref="R14:R43" si="4">IF((N14=""),"",(N14))</f>
        <v>6.2523148148148147E-2</v>
      </c>
      <c r="S14" s="130">
        <f t="shared" ref="S14:S43" si="5">IF(R14="",(""),(O14/(R14*24)))</f>
        <v>50.647908182154758</v>
      </c>
      <c r="T14" s="220">
        <f t="shared" si="1"/>
        <v>5</v>
      </c>
      <c r="U14" s="150"/>
      <c r="V14" s="150"/>
      <c r="W14" s="151"/>
      <c r="Y14" s="5"/>
    </row>
    <row r="15" spans="1:25" s="6" customFormat="1" ht="15.75" thickBot="1" x14ac:dyDescent="0.3">
      <c r="A15" s="319">
        <f>IF('Car-Name'!A15="","",'Car-Name'!A15)</f>
        <v>4</v>
      </c>
      <c r="B15" s="254" t="str">
        <f>IF((A15=""),"",(VLOOKUP(A15,'Car-Name'!$A$12:$B$43,2)))</f>
        <v>Rick Bonebright</v>
      </c>
      <c r="C15" s="372">
        <v>2.2916666666666669E-2</v>
      </c>
      <c r="D15" s="62" t="str">
        <f>IF((A15=""),"",(VLOOKUP(A15,'Car-Name'!$A$12:$C$43,3)))</f>
        <v>406-240-9662</v>
      </c>
      <c r="E15" s="375"/>
      <c r="F15" s="378">
        <v>7</v>
      </c>
      <c r="G15" s="24" t="str">
        <f>IF((F15=""),"",(VLOOKUP(F15,'Car-Name'!$A$12:$B$44,2)))</f>
        <v>Tom Carnegie</v>
      </c>
      <c r="H15" s="381">
        <v>8.7650462962962972E-2</v>
      </c>
      <c r="I15" s="28">
        <f>IF((H15=""),"",(H15-(VLOOKUP(F15,'Leg-1'!$A$12:$C$44,3,FALSE))))</f>
        <v>6.2650462962962977E-2</v>
      </c>
      <c r="J15" s="384"/>
      <c r="K15" s="28" t="str">
        <f t="shared" si="0"/>
        <v/>
      </c>
      <c r="L15" s="381"/>
      <c r="M15" s="381"/>
      <c r="N15" s="28">
        <f t="shared" si="2"/>
        <v>6.2650462962962977E-2</v>
      </c>
      <c r="O15" s="387">
        <v>76</v>
      </c>
      <c r="P15" s="147">
        <f t="shared" si="3"/>
        <v>7</v>
      </c>
      <c r="Q15" s="8" t="str">
        <f>IF((P15=""),"",(VLOOKUP(P15,'Car-Name'!$A$12:$B$44,2)))</f>
        <v>Tom Carnegie</v>
      </c>
      <c r="R15" s="148">
        <f t="shared" si="4"/>
        <v>6.2650462962962977E-2</v>
      </c>
      <c r="S15" s="130">
        <f t="shared" si="5"/>
        <v>50.544984297062612</v>
      </c>
      <c r="T15" s="220">
        <f t="shared" si="1"/>
        <v>6</v>
      </c>
      <c r="U15" s="150"/>
      <c r="V15" s="150"/>
      <c r="W15" s="151"/>
    </row>
    <row r="16" spans="1:25" s="6" customFormat="1" ht="15.75" thickBot="1" x14ac:dyDescent="0.3">
      <c r="A16" s="319">
        <f>IF('Car-Name'!A16="","",'Car-Name'!A16)</f>
        <v>5</v>
      </c>
      <c r="B16" s="254" t="str">
        <f>IF((A16=""),"",(VLOOKUP(A16,'Car-Name'!$A$12:$B$43,2)))</f>
        <v>Mike Wendland</v>
      </c>
      <c r="C16" s="372">
        <v>2.361111111111111E-2</v>
      </c>
      <c r="D16" s="62" t="str">
        <f>IF((A16=""),"",(VLOOKUP(A16,'Car-Name'!$A$12:$C$43,3)))</f>
        <v>406-355-4508</v>
      </c>
      <c r="E16" s="375"/>
      <c r="F16" s="378">
        <v>5</v>
      </c>
      <c r="G16" s="24" t="str">
        <f>IF((F16=""),"",(VLOOKUP(F16,'Car-Name'!$A$12:$B$44,2)))</f>
        <v>Mike Wendland</v>
      </c>
      <c r="H16" s="381">
        <v>9.2141203703703711E-2</v>
      </c>
      <c r="I16" s="28">
        <f>IF((H16=""),"",(H16-(VLOOKUP(F16,'Leg-1'!$A$12:$C$44,3,FALSE))))</f>
        <v>6.8530092592592601E-2</v>
      </c>
      <c r="J16" s="384"/>
      <c r="K16" s="28" t="str">
        <f t="shared" si="0"/>
        <v/>
      </c>
      <c r="L16" s="381"/>
      <c r="M16" s="381"/>
      <c r="N16" s="28">
        <f t="shared" si="2"/>
        <v>6.8530092592592601E-2</v>
      </c>
      <c r="O16" s="387">
        <v>76</v>
      </c>
      <c r="P16" s="147">
        <f t="shared" si="3"/>
        <v>5</v>
      </c>
      <c r="Q16" s="8" t="str">
        <f>IF((P16=""),"",(VLOOKUP(P16,'Car-Name'!$A$12:$B$44,2)))</f>
        <v>Mike Wendland</v>
      </c>
      <c r="R16" s="148">
        <f t="shared" si="4"/>
        <v>6.8530092592592601E-2</v>
      </c>
      <c r="S16" s="130">
        <f t="shared" si="5"/>
        <v>46.208410741428807</v>
      </c>
      <c r="T16" s="220">
        <f t="shared" si="1"/>
        <v>11</v>
      </c>
      <c r="U16" s="150"/>
      <c r="V16" s="150"/>
      <c r="W16" s="151"/>
    </row>
    <row r="17" spans="1:23" s="6" customFormat="1" ht="15.75" thickBot="1" x14ac:dyDescent="0.3">
      <c r="A17" s="319">
        <f>IF('Car-Name'!A17="","",'Car-Name'!A17)</f>
        <v>6</v>
      </c>
      <c r="B17" s="254" t="str">
        <f>IF((A17=""),"",(VLOOKUP(A17,'Car-Name'!$A$12:$B$43,2)))</f>
        <v>Mike Cuffe</v>
      </c>
      <c r="C17" s="372">
        <v>2.4340277777777777E-2</v>
      </c>
      <c r="D17" s="62" t="str">
        <f>IF((A17=""),"",(VLOOKUP(A17,'Car-Name'!$A$12:$C$43,3)))</f>
        <v>406-293-1247</v>
      </c>
      <c r="E17" s="375"/>
      <c r="F17" s="378">
        <v>13</v>
      </c>
      <c r="G17" s="24" t="str">
        <f>IF((F17=""),"",(VLOOKUP(F17,'Car-Name'!$A$12:$B$44,2)))</f>
        <v>Janet Cerovski</v>
      </c>
      <c r="H17" s="381">
        <v>9.2361111111111116E-2</v>
      </c>
      <c r="I17" s="28">
        <f>IF((H17=""),"",(H17-(VLOOKUP(F17,'Leg-1'!$A$12:$C$44,3,FALSE))))</f>
        <v>6.3090277777777787E-2</v>
      </c>
      <c r="J17" s="384"/>
      <c r="K17" s="28" t="str">
        <f t="shared" si="0"/>
        <v/>
      </c>
      <c r="L17" s="381"/>
      <c r="M17" s="381"/>
      <c r="N17" s="28">
        <f t="shared" si="2"/>
        <v>6.3090277777777787E-2</v>
      </c>
      <c r="O17" s="387">
        <v>76</v>
      </c>
      <c r="P17" s="147">
        <f t="shared" si="3"/>
        <v>13</v>
      </c>
      <c r="Q17" s="8" t="str">
        <f>IF((P17=""),"",(VLOOKUP(P17,'Car-Name'!$A$12:$B$44,2)))</f>
        <v>Janet Cerovski</v>
      </c>
      <c r="R17" s="148">
        <f t="shared" si="4"/>
        <v>6.3090277777777787E-2</v>
      </c>
      <c r="S17" s="130">
        <f t="shared" si="5"/>
        <v>50.192625206384143</v>
      </c>
      <c r="T17" s="220">
        <f t="shared" si="1"/>
        <v>9</v>
      </c>
      <c r="U17" s="150"/>
      <c r="V17" s="150"/>
      <c r="W17" s="151"/>
    </row>
    <row r="18" spans="1:23" s="6" customFormat="1" ht="15.75" thickBot="1" x14ac:dyDescent="0.3">
      <c r="A18" s="319">
        <f>IF('Car-Name'!A18="","",'Car-Name'!A18)</f>
        <v>7</v>
      </c>
      <c r="B18" s="254" t="str">
        <f>IF((A18=""),"",(VLOOKUP(A18,'Car-Name'!$A$12:$B$43,2)))</f>
        <v>Tom Carnegie</v>
      </c>
      <c r="C18" s="372">
        <v>2.4999999999999998E-2</v>
      </c>
      <c r="D18" s="62" t="str">
        <f>IF((A18=""),"",(VLOOKUP(A18,'Car-Name'!$A$12:$C$43,3)))</f>
        <v>509-922-1805</v>
      </c>
      <c r="E18" s="375"/>
      <c r="F18" s="378">
        <v>19</v>
      </c>
      <c r="G18" s="24" t="str">
        <f>IF((F18=""),"",(VLOOKUP(F18,'Car-Name'!$A$12:$B$44,2)))</f>
        <v>Tony Cerovski</v>
      </c>
      <c r="H18" s="381">
        <v>9.3263888888888882E-2</v>
      </c>
      <c r="I18" s="28">
        <f>IF((H18=""),"",(H18-(VLOOKUP(F18,'Leg-1'!$A$12:$C$44,3,FALSE))))</f>
        <v>5.9930555555555549E-2</v>
      </c>
      <c r="J18" s="384"/>
      <c r="K18" s="28" t="str">
        <f t="shared" si="0"/>
        <v/>
      </c>
      <c r="L18" s="381"/>
      <c r="M18" s="381"/>
      <c r="N18" s="28">
        <f t="shared" si="2"/>
        <v>5.9930555555555549E-2</v>
      </c>
      <c r="O18" s="387">
        <v>76</v>
      </c>
      <c r="P18" s="147">
        <f t="shared" si="3"/>
        <v>19</v>
      </c>
      <c r="Q18" s="8" t="str">
        <f>IF((P18=""),"",(VLOOKUP(P18,'Car-Name'!$A$12:$B$44,2)))</f>
        <v>Tony Cerovski</v>
      </c>
      <c r="R18" s="148">
        <f t="shared" si="4"/>
        <v>5.9930555555555549E-2</v>
      </c>
      <c r="S18" s="130">
        <f t="shared" si="5"/>
        <v>52.838933951332564</v>
      </c>
      <c r="T18" s="220">
        <f t="shared" si="1"/>
        <v>2</v>
      </c>
      <c r="U18" s="150"/>
      <c r="V18" s="150"/>
      <c r="W18" s="151"/>
    </row>
    <row r="19" spans="1:23" s="6" customFormat="1" ht="15.75" thickBot="1" x14ac:dyDescent="0.3">
      <c r="A19" s="319">
        <f>IF('Car-Name'!A19="","",'Car-Name'!A19)</f>
        <v>8</v>
      </c>
      <c r="B19" s="254" t="str">
        <f>IF((A19=""),"",(VLOOKUP(A19,'Car-Name'!$A$12:$B$43,2)))</f>
        <v>Ed Wright</v>
      </c>
      <c r="C19" s="372">
        <v>2.5706018518518517E-2</v>
      </c>
      <c r="D19" s="62" t="str">
        <f>IF((A19=""),"",(VLOOKUP(A19,'Car-Name'!$A$12:$C$43,3)))</f>
        <v>785-462-5050</v>
      </c>
      <c r="E19" s="375"/>
      <c r="F19" s="378">
        <v>17</v>
      </c>
      <c r="G19" s="24" t="str">
        <f>IF((F19=""),"",(VLOOKUP(F19,'Car-Name'!$A$12:$B$44,2)))</f>
        <v>Dan Brown</v>
      </c>
      <c r="H19" s="381">
        <v>9.3877314814814816E-2</v>
      </c>
      <c r="I19" s="28">
        <f>IF((H19=""),"",(H19-(VLOOKUP(F19,'Leg-1'!$A$12:$C$44,3,FALSE))))</f>
        <v>6.1932870370370367E-2</v>
      </c>
      <c r="J19" s="384"/>
      <c r="K19" s="28" t="str">
        <f t="shared" si="0"/>
        <v/>
      </c>
      <c r="L19" s="381"/>
      <c r="M19" s="381"/>
      <c r="N19" s="28">
        <f t="shared" si="2"/>
        <v>6.1932870370370367E-2</v>
      </c>
      <c r="O19" s="387">
        <v>76</v>
      </c>
      <c r="P19" s="147">
        <f t="shared" si="3"/>
        <v>17</v>
      </c>
      <c r="Q19" s="8" t="str">
        <f>IF((P19=""),"",(VLOOKUP(P19,'Car-Name'!$A$12:$B$44,2)))</f>
        <v>Dan Brown</v>
      </c>
      <c r="R19" s="148">
        <f t="shared" si="4"/>
        <v>6.1932870370370367E-2</v>
      </c>
      <c r="S19" s="130">
        <f t="shared" si="5"/>
        <v>51.130629788824521</v>
      </c>
      <c r="T19" s="220">
        <f t="shared" si="1"/>
        <v>4</v>
      </c>
      <c r="U19" s="150"/>
      <c r="V19" s="150"/>
      <c r="W19" s="151"/>
    </row>
    <row r="20" spans="1:23" s="6" customFormat="1" ht="15.75" thickBot="1" x14ac:dyDescent="0.3">
      <c r="A20" s="319">
        <f>IF('Car-Name'!A20="","",'Car-Name'!A20)</f>
        <v>9</v>
      </c>
      <c r="B20" s="254" t="str">
        <f>IF((A20=""),"",(VLOOKUP(A20,'Car-Name'!$A$12:$B$43,2)))</f>
        <v>Mike Stormo</v>
      </c>
      <c r="C20" s="372">
        <v>2.6388888888888889E-2</v>
      </c>
      <c r="D20" s="62" t="str">
        <f>IF((A20=""),"",(VLOOKUP(A20,'Car-Name'!$A$12:$C$43,3)))</f>
        <v>509-721-0752</v>
      </c>
      <c r="E20" s="375"/>
      <c r="F20" s="378">
        <v>16</v>
      </c>
      <c r="G20" s="24" t="str">
        <f>IF((F20=""),"",(VLOOKUP(F20,'Car-Name'!$A$12:$B$44,2)))</f>
        <v>Erica Cerovski</v>
      </c>
      <c r="H20" s="381">
        <v>9.3912037037037044E-2</v>
      </c>
      <c r="I20" s="28">
        <f>IF((H20=""),"",(H20-(VLOOKUP(F20,'Leg-1'!$A$12:$C$44,3,FALSE))))</f>
        <v>6.2662037037037044E-2</v>
      </c>
      <c r="J20" s="384"/>
      <c r="K20" s="28" t="str">
        <f t="shared" si="0"/>
        <v/>
      </c>
      <c r="L20" s="381"/>
      <c r="M20" s="381"/>
      <c r="N20" s="28">
        <f t="shared" si="2"/>
        <v>6.2662037037037044E-2</v>
      </c>
      <c r="O20" s="387">
        <v>76</v>
      </c>
      <c r="P20" s="147">
        <f t="shared" si="3"/>
        <v>16</v>
      </c>
      <c r="Q20" s="8" t="str">
        <f>IF((P20=""),"",(VLOOKUP(P20,'Car-Name'!$A$12:$B$44,2)))</f>
        <v>Erica Cerovski</v>
      </c>
      <c r="R20" s="148">
        <f t="shared" si="4"/>
        <v>6.2662037037037044E-2</v>
      </c>
      <c r="S20" s="130">
        <f t="shared" si="5"/>
        <v>50.535648319172509</v>
      </c>
      <c r="T20" s="220">
        <f t="shared" si="1"/>
        <v>7</v>
      </c>
      <c r="U20" s="150"/>
      <c r="V20" s="150"/>
      <c r="W20" s="151"/>
    </row>
    <row r="21" spans="1:23" s="6" customFormat="1" ht="15.75" thickBot="1" x14ac:dyDescent="0.3">
      <c r="A21" s="319">
        <f>IF('Car-Name'!A21="","",'Car-Name'!A21)</f>
        <v>10</v>
      </c>
      <c r="B21" s="254" t="str">
        <f>IF((A21=""),"",(VLOOKUP(A21,'Car-Name'!$A$12:$B$43,2)))</f>
        <v>Kirk Peterson</v>
      </c>
      <c r="C21" s="372">
        <v>2.7083333333333334E-2</v>
      </c>
      <c r="D21" s="62" t="str">
        <f>IF((A21=""),"",(VLOOKUP(A21,'Car-Name'!$A$12:$C$43,3)))</f>
        <v>505-670-8978</v>
      </c>
      <c r="E21" s="375"/>
      <c r="F21" s="378">
        <v>2</v>
      </c>
      <c r="G21" s="24" t="str">
        <f>IF((F21=""),"",(VLOOKUP(F21,'Car-Name'!$A$12:$B$44,2)))</f>
        <v>Daniel Lukowski</v>
      </c>
      <c r="H21" s="381">
        <v>9.4456018518518522E-2</v>
      </c>
      <c r="I21" s="28">
        <f>IF((H21=""),"",(H21-(VLOOKUP(F21,'Leg-1'!$A$12:$C$44,3,FALSE))))</f>
        <v>7.2928240740740738E-2</v>
      </c>
      <c r="J21" s="384"/>
      <c r="K21" s="28" t="str">
        <f t="shared" si="0"/>
        <v/>
      </c>
      <c r="L21" s="381"/>
      <c r="M21" s="381"/>
      <c r="N21" s="28">
        <f t="shared" si="2"/>
        <v>7.2928240740740738E-2</v>
      </c>
      <c r="O21" s="387">
        <v>76</v>
      </c>
      <c r="P21" s="147">
        <f t="shared" si="3"/>
        <v>2</v>
      </c>
      <c r="Q21" s="8" t="str">
        <f>IF((P21=""),"",(VLOOKUP(P21,'Car-Name'!$A$12:$B$44,2)))</f>
        <v>Daniel Lukowski</v>
      </c>
      <c r="R21" s="148">
        <f t="shared" si="4"/>
        <v>7.2928240740740738E-2</v>
      </c>
      <c r="S21" s="130">
        <f t="shared" si="5"/>
        <v>43.421679098555785</v>
      </c>
      <c r="T21" s="220">
        <f t="shared" si="1"/>
        <v>14</v>
      </c>
      <c r="U21" s="150"/>
      <c r="V21" s="150"/>
      <c r="W21" s="151"/>
    </row>
    <row r="22" spans="1:23" s="6" customFormat="1" ht="15.75" thickBot="1" x14ac:dyDescent="0.3">
      <c r="A22" s="319">
        <f>IF('Car-Name'!A22="","",'Car-Name'!A22)</f>
        <v>11</v>
      </c>
      <c r="B22" s="254" t="str">
        <f>IF((A22=""),"",(VLOOKUP(A22,'Car-Name'!$A$12:$B$43,2)))</f>
        <v>Sony Bishop</v>
      </c>
      <c r="C22" s="372">
        <v>2.7777777777777776E-2</v>
      </c>
      <c r="D22" s="62" t="str">
        <f>IF((A22=""),"",(VLOOKUP(A22,'Car-Name'!$A$12:$C$43,3)))</f>
        <v>714-305-6461</v>
      </c>
      <c r="E22" s="375"/>
      <c r="F22" s="378">
        <v>18</v>
      </c>
      <c r="G22" s="24" t="str">
        <f>IF((F22=""),"",(VLOOKUP(F22,'Car-Name'!$A$12:$B$44,2)))</f>
        <v>Matt Hansen</v>
      </c>
      <c r="H22" s="381">
        <v>9.6689814814814812E-2</v>
      </c>
      <c r="I22" s="28">
        <f>IF((H22=""),"",(H22-(VLOOKUP(F22,'Leg-1'!$A$12:$C$44,3,FALSE))))</f>
        <v>6.3958333333333339E-2</v>
      </c>
      <c r="J22" s="384"/>
      <c r="K22" s="28" t="str">
        <f t="shared" si="0"/>
        <v/>
      </c>
      <c r="L22" s="381"/>
      <c r="M22" s="381"/>
      <c r="N22" s="28">
        <f t="shared" si="2"/>
        <v>6.3958333333333339E-2</v>
      </c>
      <c r="O22" s="387">
        <v>76</v>
      </c>
      <c r="P22" s="147">
        <f t="shared" si="3"/>
        <v>18</v>
      </c>
      <c r="Q22" s="8" t="str">
        <f>IF((P22=""),"",(VLOOKUP(P22,'Car-Name'!$A$12:$B$44,2)))</f>
        <v>Matt Hansen</v>
      </c>
      <c r="R22" s="148">
        <f t="shared" si="4"/>
        <v>6.3958333333333339E-2</v>
      </c>
      <c r="S22" s="130">
        <f t="shared" si="5"/>
        <v>49.511400651465792</v>
      </c>
      <c r="T22" s="220">
        <f t="shared" si="1"/>
        <v>10</v>
      </c>
      <c r="U22" s="150"/>
      <c r="V22" s="150"/>
      <c r="W22" s="151"/>
    </row>
    <row r="23" spans="1:23" s="6" customFormat="1" ht="15.75" thickBot="1" x14ac:dyDescent="0.3">
      <c r="A23" s="319">
        <f>IF('Car-Name'!A23="","",'Car-Name'!A23)</f>
        <v>12</v>
      </c>
      <c r="B23" s="254" t="str">
        <f>IF((A23=""),"",(VLOOKUP(A23,'Car-Name'!$A$12:$B$43,2)))</f>
        <v>Rick Carnegie</v>
      </c>
      <c r="C23" s="372">
        <v>2.854166666666667E-2</v>
      </c>
      <c r="D23" s="62" t="str">
        <f>IF((A23=""),"",(VLOOKUP(A23,'Car-Name'!$A$12:$C$43,3)))</f>
        <v>509-891-9224</v>
      </c>
      <c r="E23" s="375"/>
      <c r="F23" s="378">
        <v>20</v>
      </c>
      <c r="G23" s="24" t="str">
        <f>IF((F23=""),"",(VLOOKUP(F23,'Car-Name'!$A$12:$B$44,2)))</f>
        <v>Brandon Langel</v>
      </c>
      <c r="H23" s="381">
        <v>9.706018518518518E-2</v>
      </c>
      <c r="I23" s="28">
        <f>IF((H23=""),"",(H23-(VLOOKUP(F23,'Leg-1'!$A$12:$C$44,3,FALSE))))</f>
        <v>6.3032407407407398E-2</v>
      </c>
      <c r="J23" s="384"/>
      <c r="K23" s="28" t="str">
        <f t="shared" si="0"/>
        <v/>
      </c>
      <c r="L23" s="381"/>
      <c r="M23" s="381"/>
      <c r="N23" s="28">
        <f t="shared" si="2"/>
        <v>6.3032407407407398E-2</v>
      </c>
      <c r="O23" s="387">
        <v>76</v>
      </c>
      <c r="P23" s="147">
        <f t="shared" si="3"/>
        <v>20</v>
      </c>
      <c r="Q23" s="8" t="str">
        <f>IF((P23=""),"",(VLOOKUP(P23,'Car-Name'!$A$12:$B$44,2)))</f>
        <v>Brandon Langel</v>
      </c>
      <c r="R23" s="148">
        <f t="shared" si="4"/>
        <v>6.3032407407407398E-2</v>
      </c>
      <c r="S23" s="130">
        <f t="shared" si="5"/>
        <v>50.238707308116055</v>
      </c>
      <c r="T23" s="220">
        <f t="shared" si="1"/>
        <v>8</v>
      </c>
      <c r="U23" s="150"/>
      <c r="V23" s="150"/>
      <c r="W23" s="151"/>
    </row>
    <row r="24" spans="1:23" s="6" customFormat="1" ht="15.75" thickBot="1" x14ac:dyDescent="0.3">
      <c r="A24" s="319">
        <f>IF('Car-Name'!A24="","",'Car-Name'!A24)</f>
        <v>13</v>
      </c>
      <c r="B24" s="254" t="str">
        <f>IF((A24=""),"",(VLOOKUP(A24,'Car-Name'!$A$12:$B$43,2)))</f>
        <v>Janet Cerovski</v>
      </c>
      <c r="C24" s="372">
        <v>2.9270833333333333E-2</v>
      </c>
      <c r="D24" s="62" t="str">
        <f>IF((A24=""),"",(VLOOKUP(A24,'Car-Name'!$A$12:$C$43,3)))</f>
        <v>406-458-9450</v>
      </c>
      <c r="E24" s="375"/>
      <c r="F24" s="378">
        <v>12</v>
      </c>
      <c r="G24" s="24" t="str">
        <f>IF((F24=""),"",(VLOOKUP(F24,'Car-Name'!$A$12:$B$44,2)))</f>
        <v>Rick Carnegie</v>
      </c>
      <c r="H24" s="381">
        <v>9.7118055555555569E-2</v>
      </c>
      <c r="I24" s="28">
        <f>IF((H24=""),"",(H24-(VLOOKUP(F24,'Leg-1'!$A$12:$C$44,3,FALSE))))</f>
        <v>6.8576388888888895E-2</v>
      </c>
      <c r="J24" s="384"/>
      <c r="K24" s="28" t="str">
        <f t="shared" si="0"/>
        <v/>
      </c>
      <c r="L24" s="381"/>
      <c r="M24" s="381"/>
      <c r="N24" s="28">
        <f t="shared" si="2"/>
        <v>6.8576388888888895E-2</v>
      </c>
      <c r="O24" s="387">
        <v>76</v>
      </c>
      <c r="P24" s="147">
        <f t="shared" si="3"/>
        <v>12</v>
      </c>
      <c r="Q24" s="8" t="str">
        <f>IF((P24=""),"",(VLOOKUP(P24,'Car-Name'!$A$12:$B$44,2)))</f>
        <v>Rick Carnegie</v>
      </c>
      <c r="R24" s="148">
        <f t="shared" si="4"/>
        <v>6.8576388888888895E-2</v>
      </c>
      <c r="S24" s="130">
        <f t="shared" si="5"/>
        <v>46.177215189873415</v>
      </c>
      <c r="T24" s="220">
        <f t="shared" si="1"/>
        <v>12</v>
      </c>
      <c r="U24" s="150"/>
      <c r="V24" s="150"/>
      <c r="W24" s="151"/>
    </row>
    <row r="25" spans="1:23" s="6" customFormat="1" ht="15.75" thickBot="1" x14ac:dyDescent="0.3">
      <c r="A25" s="319">
        <f>IF('Car-Name'!A25="","",'Car-Name'!A25)</f>
        <v>14</v>
      </c>
      <c r="B25" s="254" t="str">
        <f>IF((A25=""),"",(VLOOKUP(A25,'Car-Name'!$A$12:$B$43,2)))</f>
        <v>Gary Yeager</v>
      </c>
      <c r="C25" s="372">
        <v>2.9861111111111113E-2</v>
      </c>
      <c r="D25" s="62" t="str">
        <f>IF((A25=""),"",(VLOOKUP(A25,'Car-Name'!$A$12:$C$43,3)))</f>
        <v>509-994-6552</v>
      </c>
      <c r="E25" s="375"/>
      <c r="F25" s="378">
        <v>10</v>
      </c>
      <c r="G25" s="24" t="str">
        <f>IF((F25=""),"",(VLOOKUP(F25,'Car-Name'!$A$12:$B$44,2)))</f>
        <v>Kirk Peterson</v>
      </c>
      <c r="H25" s="381">
        <v>9.8912037037037034E-2</v>
      </c>
      <c r="I25" s="28">
        <f>IF((H25=""),"",(H25-(VLOOKUP(F25,'Leg-1'!$A$12:$C$44,3,FALSE))))</f>
        <v>7.18287037037037E-2</v>
      </c>
      <c r="J25" s="384"/>
      <c r="K25" s="28" t="str">
        <f t="shared" si="0"/>
        <v/>
      </c>
      <c r="L25" s="381"/>
      <c r="M25" s="381"/>
      <c r="N25" s="28">
        <f t="shared" si="2"/>
        <v>7.18287037037037E-2</v>
      </c>
      <c r="O25" s="387">
        <v>76</v>
      </c>
      <c r="P25" s="147">
        <f t="shared" si="3"/>
        <v>10</v>
      </c>
      <c r="Q25" s="8" t="str">
        <f>IF((P25=""),"",(VLOOKUP(P25,'Car-Name'!$A$12:$B$44,2)))</f>
        <v>Kirk Peterson</v>
      </c>
      <c r="R25" s="148">
        <f t="shared" si="4"/>
        <v>7.18287037037037E-2</v>
      </c>
      <c r="S25" s="130">
        <f t="shared" si="5"/>
        <v>44.086368030937805</v>
      </c>
      <c r="T25" s="220">
        <f t="shared" si="1"/>
        <v>13</v>
      </c>
      <c r="U25" s="150"/>
      <c r="V25" s="150"/>
      <c r="W25" s="151"/>
    </row>
    <row r="26" spans="1:23" s="6" customFormat="1" ht="15.75" thickBot="1" x14ac:dyDescent="0.3">
      <c r="A26" s="319">
        <f>IF('Car-Name'!A26="","",'Car-Name'!A26)</f>
        <v>15</v>
      </c>
      <c r="B26" s="254" t="str">
        <f>IF((A26=""),"",(VLOOKUP(A26,'Car-Name'!$A$12:$B$43,2)))</f>
        <v>Wayne Campbell</v>
      </c>
      <c r="C26" s="372">
        <v>3.0694444444444444E-2</v>
      </c>
      <c r="D26" s="62" t="str">
        <f>IF((A26=""),"",(VLOOKUP(A26,'Car-Name'!$A$12:$C$43,3)))</f>
        <v>406-899-2630</v>
      </c>
      <c r="E26" s="375"/>
      <c r="F26" s="378">
        <v>11</v>
      </c>
      <c r="G26" s="24" t="str">
        <f>IF((F26=""),"",(VLOOKUP(F26,'Car-Name'!$A$12:$B$44,2)))</f>
        <v>Sony Bishop</v>
      </c>
      <c r="H26" s="381">
        <v>0.10140046296296296</v>
      </c>
      <c r="I26" s="28">
        <f>IF((H26=""),"",(H26-(VLOOKUP(F26,'Leg-1'!$A$12:$C$44,3,FALSE))))</f>
        <v>7.362268518518518E-2</v>
      </c>
      <c r="J26" s="384"/>
      <c r="K26" s="28" t="str">
        <f t="shared" si="0"/>
        <v/>
      </c>
      <c r="L26" s="381"/>
      <c r="M26" s="381"/>
      <c r="N26" s="28">
        <f t="shared" si="2"/>
        <v>7.362268518518518E-2</v>
      </c>
      <c r="O26" s="387">
        <v>76</v>
      </c>
      <c r="P26" s="147">
        <f t="shared" si="3"/>
        <v>11</v>
      </c>
      <c r="Q26" s="8" t="str">
        <f>IF((P26=""),"",(VLOOKUP(P26,'Car-Name'!$A$12:$B$44,2)))</f>
        <v>Sony Bishop</v>
      </c>
      <c r="R26" s="148">
        <f t="shared" si="4"/>
        <v>7.362268518518518E-2</v>
      </c>
      <c r="S26" s="130">
        <f t="shared" si="5"/>
        <v>43.012105014934761</v>
      </c>
      <c r="T26" s="220">
        <f t="shared" si="1"/>
        <v>15</v>
      </c>
      <c r="U26" s="150"/>
      <c r="V26" s="150"/>
      <c r="W26" s="151"/>
    </row>
    <row r="27" spans="1:23" s="6" customFormat="1" ht="15.75" thickBot="1" x14ac:dyDescent="0.3">
      <c r="A27" s="319">
        <f>IF('Car-Name'!A27="","",'Car-Name'!A27)</f>
        <v>16</v>
      </c>
      <c r="B27" s="254" t="str">
        <f>IF((A27=""),"",(VLOOKUP(A27,'Car-Name'!$A$12:$B$43,2)))</f>
        <v>Erica Cerovski</v>
      </c>
      <c r="C27" s="372">
        <v>3.125E-2</v>
      </c>
      <c r="D27" s="62" t="str">
        <f>IF((A27=""),"",(VLOOKUP(A27,'Car-Name'!$A$12:$C$43,3)))</f>
        <v>406-461-1390</v>
      </c>
      <c r="E27" s="375"/>
      <c r="F27" s="378">
        <v>15</v>
      </c>
      <c r="G27" s="24" t="str">
        <f>IF((F27=""),"",(VLOOKUP(F27,'Car-Name'!$A$12:$B$44,2)))</f>
        <v>Wayne Campbell</v>
      </c>
      <c r="H27" s="381">
        <v>0.10443287037037037</v>
      </c>
      <c r="I27" s="28">
        <f>IF((H27=""),"",(H27-(VLOOKUP(F27,'Leg-1'!$A$12:$C$44,3,FALSE))))</f>
        <v>7.3738425925925929E-2</v>
      </c>
      <c r="J27" s="384"/>
      <c r="K27" s="28" t="str">
        <f t="shared" si="0"/>
        <v/>
      </c>
      <c r="L27" s="381"/>
      <c r="M27" s="381"/>
      <c r="N27" s="28">
        <f t="shared" si="2"/>
        <v>7.3738425925925929E-2</v>
      </c>
      <c r="O27" s="387">
        <v>76</v>
      </c>
      <c r="P27" s="147">
        <f t="shared" si="3"/>
        <v>15</v>
      </c>
      <c r="Q27" s="8" t="str">
        <f>IF((P27=""),"",(VLOOKUP(P27,'Car-Name'!$A$12:$B$44,2)))</f>
        <v>Wayne Campbell</v>
      </c>
      <c r="R27" s="148">
        <f t="shared" si="4"/>
        <v>7.3738425925925929E-2</v>
      </c>
      <c r="S27" s="130">
        <f t="shared" si="5"/>
        <v>42.944592685606658</v>
      </c>
      <c r="T27" s="220">
        <f t="shared" si="1"/>
        <v>16</v>
      </c>
      <c r="U27" s="150"/>
      <c r="V27" s="150"/>
      <c r="W27" s="151"/>
    </row>
    <row r="28" spans="1:23" s="6" customFormat="1" ht="15.75" thickBot="1" x14ac:dyDescent="0.3">
      <c r="A28" s="319">
        <f>IF('Car-Name'!A28="","",'Car-Name'!A28)</f>
        <v>17</v>
      </c>
      <c r="B28" s="254" t="str">
        <f>IF((A28=""),"",(VLOOKUP(A28,'Car-Name'!$A$12:$B$43,2)))</f>
        <v>Dan Brown</v>
      </c>
      <c r="C28" s="372">
        <v>3.1944444444444449E-2</v>
      </c>
      <c r="D28" s="62" t="str">
        <f>IF((A28=""),"",(VLOOKUP(A28,'Car-Name'!$A$12:$C$43,3)))</f>
        <v>319-240-4470</v>
      </c>
      <c r="E28" s="375"/>
      <c r="F28" s="378">
        <v>1</v>
      </c>
      <c r="G28" s="24" t="str">
        <f>IF((F28=""),"",(VLOOKUP(F28,'Car-Name'!$A$12:$B$44,2)))</f>
        <v>Bill Comer</v>
      </c>
      <c r="H28" s="381">
        <v>0.10467592592592594</v>
      </c>
      <c r="I28" s="28">
        <f>IF((H28=""),"",(H28-(VLOOKUP(F28,'Leg-1'!$A$12:$C$44,3,FALSE))))</f>
        <v>8.3842592592592607E-2</v>
      </c>
      <c r="J28" s="384"/>
      <c r="K28" s="28" t="str">
        <f t="shared" si="0"/>
        <v/>
      </c>
      <c r="L28" s="381"/>
      <c r="M28" s="381"/>
      <c r="N28" s="28">
        <f t="shared" si="2"/>
        <v>8.3842592592592607E-2</v>
      </c>
      <c r="O28" s="387">
        <v>76</v>
      </c>
      <c r="P28" s="147">
        <f t="shared" si="3"/>
        <v>1</v>
      </c>
      <c r="Q28" s="8" t="str">
        <f>IF((P28=""),"",(VLOOKUP(P28,'Car-Name'!$A$12:$B$44,2)))</f>
        <v>Bill Comer</v>
      </c>
      <c r="R28" s="148">
        <f t="shared" si="4"/>
        <v>8.3842592592592607E-2</v>
      </c>
      <c r="S28" s="130">
        <f t="shared" si="5"/>
        <v>37.769188293760351</v>
      </c>
      <c r="T28" s="220">
        <f t="shared" si="1"/>
        <v>18</v>
      </c>
      <c r="U28" s="150"/>
      <c r="V28" s="150"/>
      <c r="W28" s="151"/>
    </row>
    <row r="29" spans="1:23" s="6" customFormat="1" ht="15.75" thickBot="1" x14ac:dyDescent="0.3">
      <c r="A29" s="319">
        <f>IF('Car-Name'!A29="","",'Car-Name'!A29)</f>
        <v>18</v>
      </c>
      <c r="B29" s="254" t="str">
        <f>IF((A29=""),"",(VLOOKUP(A29,'Car-Name'!$A$12:$B$43,2)))</f>
        <v>Matt Hansen</v>
      </c>
      <c r="C29" s="372">
        <v>3.2731481481481479E-2</v>
      </c>
      <c r="D29" s="62" t="str">
        <f>IF((A29=""),"",(VLOOKUP(A29,'Car-Name'!$A$12:$C$43,3)))</f>
        <v>509-998-9927</v>
      </c>
      <c r="E29" s="375"/>
      <c r="F29" s="378">
        <v>8</v>
      </c>
      <c r="G29" s="24" t="str">
        <f>IF((F29=""),"",(VLOOKUP(F29,'Car-Name'!$A$12:$B$44,2)))</f>
        <v>Ed Wright</v>
      </c>
      <c r="H29" s="381">
        <v>0.10582175925925925</v>
      </c>
      <c r="I29" s="28">
        <f>IF((H29=""),"",(H29-(VLOOKUP(F29,'Leg-1'!$A$12:$C$44,3,FALSE))))</f>
        <v>8.0115740740740737E-2</v>
      </c>
      <c r="J29" s="384"/>
      <c r="K29" s="28" t="str">
        <f t="shared" si="0"/>
        <v/>
      </c>
      <c r="L29" s="381"/>
      <c r="M29" s="381"/>
      <c r="N29" s="28">
        <f t="shared" si="2"/>
        <v>8.0115740740740737E-2</v>
      </c>
      <c r="O29" s="387">
        <v>76</v>
      </c>
      <c r="P29" s="147">
        <f t="shared" si="3"/>
        <v>8</v>
      </c>
      <c r="Q29" s="8" t="str">
        <f>IF((P29=""),"",(VLOOKUP(P29,'Car-Name'!$A$12:$B$44,2)))</f>
        <v>Ed Wright</v>
      </c>
      <c r="R29" s="148">
        <f t="shared" si="4"/>
        <v>8.0115740740740737E-2</v>
      </c>
      <c r="S29" s="130">
        <f t="shared" si="5"/>
        <v>39.526148511990755</v>
      </c>
      <c r="T29" s="220">
        <f t="shared" si="1"/>
        <v>17</v>
      </c>
      <c r="U29" s="150"/>
      <c r="V29" s="150"/>
      <c r="W29" s="151"/>
    </row>
    <row r="30" spans="1:23" s="6" customFormat="1" x14ac:dyDescent="0.25">
      <c r="A30" s="319">
        <f>IF('Car-Name'!A30="","",'Car-Name'!A30)</f>
        <v>19</v>
      </c>
      <c r="B30" s="254" t="str">
        <f>IF((A30=""),"",(VLOOKUP(A30,'Car-Name'!$A$12:$B$43,2)))</f>
        <v>Tony Cerovski</v>
      </c>
      <c r="C30" s="372">
        <v>3.3333333333333333E-2</v>
      </c>
      <c r="D30" s="62" t="str">
        <f>IF((A30=""),"",(VLOOKUP(A30,'Car-Name'!$A$12:$C$43,3)))</f>
        <v>406-461-1389</v>
      </c>
      <c r="E30" s="375"/>
      <c r="F30" s="378">
        <v>14</v>
      </c>
      <c r="G30" s="24" t="str">
        <f>IF((F30=""),"",(VLOOKUP(F30,'Car-Name'!$A$12:$B$44,2)))</f>
        <v>Gary Yeager</v>
      </c>
      <c r="H30" s="381">
        <v>0.13344907407407408</v>
      </c>
      <c r="I30" s="28">
        <f>IF((H30=""),"",(H30-(VLOOKUP(F30,'Leg-1'!$A$12:$C$44,3,FALSE))))</f>
        <v>0.10358796296296297</v>
      </c>
      <c r="J30" s="384"/>
      <c r="K30" s="28" t="str">
        <f t="shared" si="0"/>
        <v/>
      </c>
      <c r="L30" s="381"/>
      <c r="M30" s="381"/>
      <c r="N30" s="28">
        <f t="shared" si="2"/>
        <v>0.10358796296296297</v>
      </c>
      <c r="O30" s="387">
        <v>76</v>
      </c>
      <c r="P30" s="147">
        <f t="shared" si="3"/>
        <v>14</v>
      </c>
      <c r="Q30" s="8" t="str">
        <f>IF((P30=""),"",(VLOOKUP(P30,'Car-Name'!$A$12:$B$44,2)))</f>
        <v>Gary Yeager</v>
      </c>
      <c r="R30" s="148">
        <f t="shared" si="4"/>
        <v>0.10358796296296297</v>
      </c>
      <c r="S30" s="130">
        <f t="shared" si="5"/>
        <v>30.569832402234635</v>
      </c>
      <c r="T30" s="220">
        <f t="shared" si="1"/>
        <v>19</v>
      </c>
      <c r="U30" s="150"/>
      <c r="V30" s="150"/>
      <c r="W30" s="151"/>
    </row>
    <row r="31" spans="1:23" s="6" customFormat="1" x14ac:dyDescent="0.25">
      <c r="A31" s="319">
        <f>IF('Car-Name'!A31="","",'Car-Name'!A31)</f>
        <v>20</v>
      </c>
      <c r="B31" s="254" t="str">
        <f>IF((A31=""),"",(VLOOKUP(A31,'Car-Name'!$A$12:$B$43,2)))</f>
        <v>Brandon Langel</v>
      </c>
      <c r="C31" s="372">
        <v>3.4027777777777775E-2</v>
      </c>
      <c r="D31" s="62" t="str">
        <f>IF((A31=""),"",(VLOOKUP(A31,'Car-Name'!$A$12:$C$43,3)))</f>
        <v>406-390-6676</v>
      </c>
      <c r="E31" s="375"/>
      <c r="F31" s="378">
        <v>3</v>
      </c>
      <c r="G31" s="24" t="str">
        <f>IF((F31=""),"",(VLOOKUP(F31,'Car-Name'!$A$12:$B$44,2)))</f>
        <v>Nan Robison</v>
      </c>
      <c r="H31" s="381"/>
      <c r="I31" s="28" t="str">
        <f>IF((H31=""),"",(H31-(VLOOKUP(F31,'Leg-1'!$A$12:$C$44,3,FALSE))))</f>
        <v/>
      </c>
      <c r="J31" s="384" t="s">
        <v>43</v>
      </c>
      <c r="K31" s="28">
        <f t="shared" si="0"/>
        <v>0.11400462962962964</v>
      </c>
      <c r="L31" s="381"/>
      <c r="M31" s="381"/>
      <c r="N31" s="28">
        <f t="shared" si="2"/>
        <v>0.11400462962962964</v>
      </c>
      <c r="O31" s="478">
        <v>3.5</v>
      </c>
      <c r="P31" s="147">
        <f t="shared" si="3"/>
        <v>3</v>
      </c>
      <c r="Q31" s="8" t="str">
        <f>IF((P31=""),"",(VLOOKUP(P31,'Car-Name'!$A$12:$B$44,2)))</f>
        <v>Nan Robison</v>
      </c>
      <c r="R31" s="148">
        <f t="shared" si="4"/>
        <v>0.11400462962962964</v>
      </c>
      <c r="S31" s="130">
        <f t="shared" si="5"/>
        <v>1.2791878172588833</v>
      </c>
      <c r="T31" s="220">
        <f t="shared" si="1"/>
        <v>20</v>
      </c>
      <c r="U31" s="150"/>
      <c r="V31" s="150"/>
      <c r="W31" s="151"/>
    </row>
    <row r="32" spans="1:23" s="6" customFormat="1" x14ac:dyDescent="0.25">
      <c r="A32" s="319">
        <f>IF('Car-Name'!A32="","",'Car-Name'!A32)</f>
        <v>33</v>
      </c>
      <c r="B32" s="254" t="str">
        <f>IF((A32=""),"",(VLOOKUP(A32,'Car-Name'!$A$12:$B$43,2)))</f>
        <v>Jillian Robison</v>
      </c>
      <c r="C32" s="372"/>
      <c r="D32" s="62" t="str">
        <f>IF((A32=""),"",(VLOOKUP(A32,'Car-Name'!$A$12:$C$43,3)))</f>
        <v>509-701-0983</v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IF((H32=""),"",(H32-(VLOOKUP(F32,'Leg-1'!$A$12:$C$44,3,FALSE))))</f>
        <v/>
      </c>
      <c r="J32" s="384"/>
      <c r="K32" s="28" t="str">
        <f t="shared" ref="K32:K44" si="6">IF((J32="Slow"),(((1/24/4))+(MAX($I$12:$I$44))),"" )</f>
        <v/>
      </c>
      <c r="L32" s="381"/>
      <c r="M32" s="381"/>
      <c r="N32" s="28" t="str">
        <f t="shared" si="2"/>
        <v/>
      </c>
      <c r="O32" s="388"/>
      <c r="P32" s="147" t="str">
        <f t="shared" si="3"/>
        <v/>
      </c>
      <c r="Q32" s="8" t="str">
        <f>IF((P32=""),"",(VLOOKUP(P32,'Car-Name'!$A$12:$B$44,2)))</f>
        <v/>
      </c>
      <c r="R32" s="148" t="str">
        <f t="shared" si="4"/>
        <v/>
      </c>
      <c r="S32" s="130" t="str">
        <f t="shared" si="5"/>
        <v/>
      </c>
      <c r="T32" s="220" t="str">
        <f t="shared" si="1"/>
        <v/>
      </c>
      <c r="U32" s="150"/>
      <c r="V32" s="150"/>
      <c r="W32" s="151"/>
    </row>
    <row r="33" spans="1:23" s="6" customFormat="1" x14ac:dyDescent="0.25">
      <c r="A33" s="319">
        <f>IF('Car-Name'!A33="","",'Car-Name'!A33)</f>
        <v>34</v>
      </c>
      <c r="B33" s="254" t="str">
        <f>IF((A33=""),"",(VLOOKUP(A33,'Car-Name'!$A$12:$B$43,2)))</f>
        <v>Dave Warhank</v>
      </c>
      <c r="C33" s="372"/>
      <c r="D33" s="62" t="str">
        <f>IF((A33=""),"",(VLOOKUP(A33,'Car-Name'!$A$12:$C$43,3)))</f>
        <v>406-431-7446</v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IF((H33=""),"",(H33-(VLOOKUP(F33,'Leg-1'!$A$12:$C$44,3,FALSE))))</f>
        <v/>
      </c>
      <c r="J33" s="384"/>
      <c r="K33" s="28" t="str">
        <f t="shared" si="6"/>
        <v/>
      </c>
      <c r="L33" s="381"/>
      <c r="M33" s="381"/>
      <c r="N33" s="28" t="str">
        <f t="shared" si="2"/>
        <v/>
      </c>
      <c r="O33" s="388"/>
      <c r="P33" s="147" t="str">
        <f t="shared" si="3"/>
        <v/>
      </c>
      <c r="Q33" s="8" t="str">
        <f>IF((P33=""),"",(VLOOKUP(P33,'Car-Name'!$A$12:$B$44,2)))</f>
        <v/>
      </c>
      <c r="R33" s="148" t="str">
        <f t="shared" si="4"/>
        <v/>
      </c>
      <c r="S33" s="130" t="str">
        <f t="shared" si="5"/>
        <v/>
      </c>
      <c r="T33" s="220" t="str">
        <f t="shared" si="1"/>
        <v/>
      </c>
      <c r="U33" s="150"/>
      <c r="V33" s="150"/>
      <c r="W33" s="151"/>
    </row>
    <row r="34" spans="1:23" s="6" customFormat="1" x14ac:dyDescent="0.25">
      <c r="A34" s="319">
        <f>IF('Car-Name'!A34="","",'Car-Name'!A34)</f>
        <v>35</v>
      </c>
      <c r="B34" s="254" t="str">
        <f>IF((A34=""),"",(VLOOKUP(A34,'Car-Name'!$A$12:$B$43,2)))</f>
        <v>Lloyd Eckley</v>
      </c>
      <c r="C34" s="372"/>
      <c r="D34" s="62">
        <f>IF((A34=""),"",(VLOOKUP(A34,'Car-Name'!$A$12:$C$43,3)))</f>
        <v>0</v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IF((H34=""),"",(H34-(VLOOKUP(F34,'Leg-1'!$A$12:$C$44,3,FALSE))))</f>
        <v/>
      </c>
      <c r="J34" s="384"/>
      <c r="K34" s="28" t="str">
        <f t="shared" si="6"/>
        <v/>
      </c>
      <c r="L34" s="381"/>
      <c r="M34" s="381"/>
      <c r="N34" s="28" t="str">
        <f t="shared" si="2"/>
        <v/>
      </c>
      <c r="O34" s="388"/>
      <c r="P34" s="147" t="str">
        <f t="shared" si="3"/>
        <v/>
      </c>
      <c r="Q34" s="8" t="str">
        <f>IF((P34=""),"",(VLOOKUP(P34,'Car-Name'!$A$12:$B$44,2)))</f>
        <v/>
      </c>
      <c r="R34" s="148" t="str">
        <f t="shared" si="4"/>
        <v/>
      </c>
      <c r="S34" s="130" t="str">
        <f t="shared" si="5"/>
        <v/>
      </c>
      <c r="T34" s="220" t="str">
        <f t="shared" si="1"/>
        <v/>
      </c>
      <c r="U34" s="150"/>
      <c r="V34" s="150"/>
      <c r="W34" s="151"/>
    </row>
    <row r="35" spans="1:23" s="6" customFormat="1" x14ac:dyDescent="0.25">
      <c r="A35" s="319" t="str">
        <f>IF('Car-Name'!A35="","",'Car-Name'!A35)</f>
        <v/>
      </c>
      <c r="B35" s="254" t="str">
        <f>IF((A35=""),"",(VLOOKUP(A35,'Car-Name'!$A$12:$B$43,2)))</f>
        <v/>
      </c>
      <c r="C35" s="372"/>
      <c r="D35" s="62" t="str">
        <f>IF((A35=""),"",(VLOOKUP(A35,'Car-Name'!$A$12:$C$43,3)))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IF((H35=""),"",(H35-(VLOOKUP(F35,'Leg-1'!$A$12:$C$44,3,FALSE))))</f>
        <v/>
      </c>
      <c r="J35" s="384"/>
      <c r="K35" s="28" t="str">
        <f t="shared" si="6"/>
        <v/>
      </c>
      <c r="L35" s="381"/>
      <c r="M35" s="381"/>
      <c r="N35" s="28" t="str">
        <f t="shared" si="2"/>
        <v/>
      </c>
      <c r="O35" s="388"/>
      <c r="P35" s="147" t="str">
        <f t="shared" si="3"/>
        <v/>
      </c>
      <c r="Q35" s="8" t="str">
        <f>IF((P35=""),"",(VLOOKUP(P35,'Car-Name'!$A$12:$B$44,2)))</f>
        <v/>
      </c>
      <c r="R35" s="148" t="str">
        <f t="shared" si="4"/>
        <v/>
      </c>
      <c r="S35" s="130" t="str">
        <f t="shared" si="5"/>
        <v/>
      </c>
      <c r="T35" s="220" t="str">
        <f t="shared" si="1"/>
        <v/>
      </c>
      <c r="U35" s="150"/>
      <c r="V35" s="150"/>
      <c r="W35" s="151"/>
    </row>
    <row r="36" spans="1:23" s="6" customFormat="1" x14ac:dyDescent="0.25">
      <c r="A36" s="319" t="str">
        <f>IF('Car-Name'!A36="","",'Car-Name'!A36)</f>
        <v/>
      </c>
      <c r="B36" s="254" t="str">
        <f>IF((A36=""),"",(VLOOKUP(A36,'Car-Name'!$A$12:$B$43,2)))</f>
        <v/>
      </c>
      <c r="C36" s="372"/>
      <c r="D36" s="62" t="str">
        <f>IF((A36=""),"",(VLOOKUP(A36,'Car-Name'!$A$12:$C$43,3)))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IF((H36=""),"",(H36-(VLOOKUP(F36,'Leg-1'!$A$12:$C$44,3,FALSE))))</f>
        <v/>
      </c>
      <c r="J36" s="384"/>
      <c r="K36" s="28" t="str">
        <f t="shared" si="6"/>
        <v/>
      </c>
      <c r="L36" s="381"/>
      <c r="M36" s="381"/>
      <c r="N36" s="28" t="str">
        <f t="shared" si="2"/>
        <v/>
      </c>
      <c r="O36" s="388"/>
      <c r="P36" s="147" t="str">
        <f t="shared" si="3"/>
        <v/>
      </c>
      <c r="Q36" s="8" t="str">
        <f>IF((P36=""),"",(VLOOKUP(P36,'Car-Name'!$A$12:$B$44,2)))</f>
        <v/>
      </c>
      <c r="R36" s="148" t="str">
        <f t="shared" si="4"/>
        <v/>
      </c>
      <c r="S36" s="130" t="str">
        <f t="shared" si="5"/>
        <v/>
      </c>
      <c r="T36" s="220" t="str">
        <f t="shared" si="1"/>
        <v/>
      </c>
      <c r="U36" s="150"/>
      <c r="V36" s="150"/>
      <c r="W36" s="151"/>
    </row>
    <row r="37" spans="1:23" s="6" customFormat="1" x14ac:dyDescent="0.25">
      <c r="A37" s="319" t="str">
        <f>IF('Car-Name'!A37="","",'Car-Name'!A37)</f>
        <v/>
      </c>
      <c r="B37" s="254" t="str">
        <f>IF((A37=""),"",(VLOOKUP(A37,'Car-Name'!$A$12:$B$43,2)))</f>
        <v/>
      </c>
      <c r="C37" s="372"/>
      <c r="D37" s="62" t="str">
        <f>IF((A37=""),"",(VLOOKUP(A37,'Car-Name'!$A$12:$C$43,3)))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IF((H37=""),"",(H37-(VLOOKUP(F37,'Leg-1'!$A$12:$C$44,3,FALSE))))</f>
        <v/>
      </c>
      <c r="J37" s="384"/>
      <c r="K37" s="28" t="str">
        <f t="shared" si="6"/>
        <v/>
      </c>
      <c r="L37" s="381"/>
      <c r="M37" s="381"/>
      <c r="N37" s="28" t="str">
        <f t="shared" si="2"/>
        <v/>
      </c>
      <c r="O37" s="388"/>
      <c r="P37" s="147" t="str">
        <f t="shared" si="3"/>
        <v/>
      </c>
      <c r="Q37" s="8" t="str">
        <f>IF((P37=""),"",(VLOOKUP(P37,'Car-Name'!$A$12:$B$44,2)))</f>
        <v/>
      </c>
      <c r="R37" s="148" t="str">
        <f t="shared" si="4"/>
        <v/>
      </c>
      <c r="S37" s="130" t="str">
        <f t="shared" si="5"/>
        <v/>
      </c>
      <c r="T37" s="220" t="str">
        <f t="shared" si="1"/>
        <v/>
      </c>
      <c r="U37" s="150"/>
      <c r="V37" s="150"/>
      <c r="W37" s="151"/>
    </row>
    <row r="38" spans="1:23" s="6" customFormat="1" x14ac:dyDescent="0.25">
      <c r="A38" s="319" t="str">
        <f>IF('Car-Name'!A38="","",'Car-Name'!A38)</f>
        <v/>
      </c>
      <c r="B38" s="254" t="str">
        <f>IF((A38=""),"",(VLOOKUP(A38,'Car-Name'!$A$12:$B$43,2)))</f>
        <v/>
      </c>
      <c r="C38" s="372"/>
      <c r="D38" s="62" t="str">
        <f>IF((A38=""),"",(VLOOKUP(A38,'Car-Name'!$A$12:$C$43,3)))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IF((H38=""),"",(H38-(VLOOKUP(F38,'Leg-1'!$A$12:$C$44,3,FALSE))))</f>
        <v/>
      </c>
      <c r="J38" s="384"/>
      <c r="K38" s="28" t="str">
        <f t="shared" si="6"/>
        <v/>
      </c>
      <c r="L38" s="381"/>
      <c r="M38" s="381"/>
      <c r="N38" s="28" t="str">
        <f t="shared" si="2"/>
        <v/>
      </c>
      <c r="O38" s="388"/>
      <c r="P38" s="147" t="str">
        <f t="shared" si="3"/>
        <v/>
      </c>
      <c r="Q38" s="8" t="str">
        <f>IF((P38=""),"",(VLOOKUP(P38,'Car-Name'!$A$12:$B$44,2)))</f>
        <v/>
      </c>
      <c r="R38" s="148" t="str">
        <f t="shared" si="4"/>
        <v/>
      </c>
      <c r="S38" s="130" t="str">
        <f t="shared" si="5"/>
        <v/>
      </c>
      <c r="T38" s="220" t="str">
        <f t="shared" si="1"/>
        <v/>
      </c>
      <c r="U38" s="150"/>
      <c r="V38" s="150"/>
      <c r="W38" s="151"/>
    </row>
    <row r="39" spans="1:23" s="6" customFormat="1" x14ac:dyDescent="0.25">
      <c r="A39" s="319" t="str">
        <f>IF('Car-Name'!A39="","",'Car-Name'!A39)</f>
        <v/>
      </c>
      <c r="B39" s="254" t="str">
        <f>IF((A39=""),"",(VLOOKUP(A39,'Car-Name'!$A$12:$B$43,2)))</f>
        <v/>
      </c>
      <c r="C39" s="372"/>
      <c r="D39" s="62" t="str">
        <f>IF((A39=""),"",(VLOOKUP(A39,'Car-Name'!$A$12:$C$43,3)))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IF((H39=""),"",(H39-(VLOOKUP(F39,'Leg-1'!$A$12:$C$44,3,FALSE))))</f>
        <v/>
      </c>
      <c r="J39" s="384"/>
      <c r="K39" s="28" t="str">
        <f t="shared" si="6"/>
        <v/>
      </c>
      <c r="L39" s="381"/>
      <c r="M39" s="381"/>
      <c r="N39" s="28" t="str">
        <f t="shared" si="2"/>
        <v/>
      </c>
      <c r="O39" s="388"/>
      <c r="P39" s="147" t="str">
        <f t="shared" si="3"/>
        <v/>
      </c>
      <c r="Q39" s="8" t="str">
        <f>IF((P39=""),"",(VLOOKUP(P39,'Car-Name'!$A$12:$B$44,2)))</f>
        <v/>
      </c>
      <c r="R39" s="148" t="str">
        <f t="shared" si="4"/>
        <v/>
      </c>
      <c r="S39" s="130" t="str">
        <f t="shared" si="5"/>
        <v/>
      </c>
      <c r="T39" s="220" t="str">
        <f t="shared" si="1"/>
        <v/>
      </c>
      <c r="U39" s="150"/>
      <c r="V39" s="150"/>
      <c r="W39" s="151"/>
    </row>
    <row r="40" spans="1:23" s="6" customFormat="1" x14ac:dyDescent="0.25">
      <c r="A40" s="319" t="str">
        <f>IF('Car-Name'!A40="","",'Car-Name'!A40)</f>
        <v/>
      </c>
      <c r="B40" s="254" t="str">
        <f>IF((A40=""),"",(VLOOKUP(A40,'Car-Name'!$A$12:$B$43,2)))</f>
        <v/>
      </c>
      <c r="C40" s="372"/>
      <c r="D40" s="62" t="str">
        <f>IF((A40=""),"",(VLOOKUP(A40,'Car-Name'!$A$12:$C$43,3)))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IF((H40=""),"",(H40-(VLOOKUP(F40,'Leg-1'!$A$12:$C$44,3,FALSE))))</f>
        <v/>
      </c>
      <c r="J40" s="384"/>
      <c r="K40" s="28" t="str">
        <f t="shared" si="6"/>
        <v/>
      </c>
      <c r="L40" s="381"/>
      <c r="M40" s="381"/>
      <c r="N40" s="28" t="str">
        <f t="shared" si="2"/>
        <v/>
      </c>
      <c r="O40" s="388"/>
      <c r="P40" s="147" t="str">
        <f t="shared" si="3"/>
        <v/>
      </c>
      <c r="Q40" s="8" t="str">
        <f>IF((P40=""),"",(VLOOKUP(P40,'Car-Name'!$A$12:$B$44,2)))</f>
        <v/>
      </c>
      <c r="R40" s="148" t="str">
        <f t="shared" si="4"/>
        <v/>
      </c>
      <c r="S40" s="130" t="str">
        <f t="shared" si="5"/>
        <v/>
      </c>
      <c r="T40" s="220" t="str">
        <f t="shared" si="1"/>
        <v/>
      </c>
      <c r="U40" s="150"/>
      <c r="V40" s="150"/>
      <c r="W40" s="151"/>
    </row>
    <row r="41" spans="1:23" s="6" customFormat="1" x14ac:dyDescent="0.25">
      <c r="A41" s="319" t="str">
        <f>IF('Car-Name'!A41="","",'Car-Name'!A41)</f>
        <v/>
      </c>
      <c r="B41" s="254" t="str">
        <f>IF((A41=""),"",(VLOOKUP(A41,'Car-Name'!$A$12:$B$43,2)))</f>
        <v/>
      </c>
      <c r="C41" s="372"/>
      <c r="D41" s="62" t="str">
        <f>IF((A41=""),"",(VLOOKUP(A41,'Car-Name'!$A$12:$C$43,3)))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IF((H41=""),"",(H41-(VLOOKUP(F41,'Leg-1'!$A$12:$C$44,3,FALSE))))</f>
        <v/>
      </c>
      <c r="J41" s="384"/>
      <c r="K41" s="28" t="str">
        <f t="shared" si="6"/>
        <v/>
      </c>
      <c r="L41" s="381"/>
      <c r="M41" s="381"/>
      <c r="N41" s="28" t="str">
        <f t="shared" si="2"/>
        <v/>
      </c>
      <c r="O41" s="388"/>
      <c r="P41" s="147" t="str">
        <f t="shared" si="3"/>
        <v/>
      </c>
      <c r="Q41" s="8" t="str">
        <f>IF((P41=""),"",(VLOOKUP(P41,'Car-Name'!$A$12:$B$44,2)))</f>
        <v/>
      </c>
      <c r="R41" s="148" t="str">
        <f t="shared" si="4"/>
        <v/>
      </c>
      <c r="S41" s="130" t="str">
        <f t="shared" si="5"/>
        <v/>
      </c>
      <c r="T41" s="220" t="str">
        <f t="shared" si="1"/>
        <v/>
      </c>
      <c r="U41" s="150"/>
      <c r="V41" s="150"/>
      <c r="W41" s="151"/>
    </row>
    <row r="42" spans="1:23" s="6" customFormat="1" x14ac:dyDescent="0.25">
      <c r="A42" s="319" t="str">
        <f>IF('Car-Name'!A42="","",'Car-Name'!A42)</f>
        <v/>
      </c>
      <c r="B42" s="254" t="str">
        <f>IF((A42=""),"",(VLOOKUP(A42,'Car-Name'!$A$12:$B$43,2)))</f>
        <v/>
      </c>
      <c r="C42" s="372"/>
      <c r="D42" s="62" t="str">
        <f>IF((A42=""),"",(VLOOKUP(A42,'Car-Name'!$A$12:$C$43,3)))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IF((H42=""),"",(H42-(VLOOKUP(F42,'Leg-1'!$A$12:$C$44,3,FALSE))))</f>
        <v/>
      </c>
      <c r="J42" s="384"/>
      <c r="K42" s="28" t="str">
        <f t="shared" si="6"/>
        <v/>
      </c>
      <c r="L42" s="381"/>
      <c r="M42" s="381"/>
      <c r="N42" s="28" t="str">
        <f t="shared" si="2"/>
        <v/>
      </c>
      <c r="O42" s="388"/>
      <c r="P42" s="147" t="str">
        <f t="shared" si="3"/>
        <v/>
      </c>
      <c r="Q42" s="8" t="str">
        <f>IF((P42=""),"",(VLOOKUP(P42,'Car-Name'!$A$12:$B$44,2)))</f>
        <v/>
      </c>
      <c r="R42" s="148" t="str">
        <f t="shared" si="4"/>
        <v/>
      </c>
      <c r="S42" s="130" t="str">
        <f t="shared" si="5"/>
        <v/>
      </c>
      <c r="T42" s="220" t="str">
        <f t="shared" si="1"/>
        <v/>
      </c>
      <c r="U42" s="150"/>
      <c r="V42" s="150"/>
      <c r="W42" s="151"/>
    </row>
    <row r="43" spans="1:23" s="6" customFormat="1" x14ac:dyDescent="0.25">
      <c r="A43" s="319" t="str">
        <f>IF('Car-Name'!A43="","",'Car-Name'!A43)</f>
        <v/>
      </c>
      <c r="B43" s="254" t="str">
        <f>IF((A43=""),"",(VLOOKUP(A43,'Car-Name'!$A$12:$B$43,2)))</f>
        <v/>
      </c>
      <c r="C43" s="372"/>
      <c r="D43" s="62" t="str">
        <f>IF((A43=""),"",(VLOOKUP(A43,'Car-Name'!$A$12:$C$43,3)))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IF((H43=""),"",(H43-(VLOOKUP(F43,'Leg-1'!$A$12:$C$44,3,FALSE))))</f>
        <v/>
      </c>
      <c r="J43" s="384"/>
      <c r="K43" s="28" t="str">
        <f t="shared" si="6"/>
        <v/>
      </c>
      <c r="L43" s="381"/>
      <c r="M43" s="381"/>
      <c r="N43" s="28" t="str">
        <f t="shared" si="2"/>
        <v/>
      </c>
      <c r="O43" s="388"/>
      <c r="P43" s="147" t="str">
        <f t="shared" si="3"/>
        <v/>
      </c>
      <c r="Q43" s="8" t="str">
        <f>IF((P43=""),"",(VLOOKUP(P43,'Car-Name'!$A$12:$B$44,2)))</f>
        <v/>
      </c>
      <c r="R43" s="148" t="str">
        <f t="shared" si="4"/>
        <v/>
      </c>
      <c r="S43" s="130" t="str">
        <f t="shared" si="5"/>
        <v/>
      </c>
      <c r="T43" s="220" t="str">
        <f t="shared" si="1"/>
        <v/>
      </c>
      <c r="U43" s="150"/>
      <c r="V43" s="150"/>
      <c r="W43" s="151"/>
    </row>
    <row r="44" spans="1:23" s="6" customFormat="1" ht="15.75" thickBot="1" x14ac:dyDescent="0.3">
      <c r="A44" s="63" t="str">
        <f>IF('Car-Name'!A44="","",'Car-Name'!A44)</f>
        <v/>
      </c>
      <c r="B44" s="64" t="str">
        <f>IF((A44=""),"",(VLOOKUP(A44,'Car-Name'!$A$12:$B$43,2)))</f>
        <v/>
      </c>
      <c r="C44" s="373"/>
      <c r="D44" s="64" t="str">
        <f>IF((A44=""),"",(VLOOKUP(A44,'Car-Name'!$A$12:$C$43,3)))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IF((H44=""),"",(H44-(VLOOKUP(F44,'Leg-1'!$A$12:$C$44,3,FALSE))))</f>
        <v/>
      </c>
      <c r="J44" s="385"/>
      <c r="K44" s="29" t="str">
        <f t="shared" si="6"/>
        <v/>
      </c>
      <c r="L44" s="382"/>
      <c r="M44" s="382"/>
      <c r="N44" s="29" t="str">
        <f t="shared" si="2"/>
        <v/>
      </c>
      <c r="O44" s="389"/>
      <c r="P44" s="152" t="str">
        <f t="shared" si="3"/>
        <v/>
      </c>
      <c r="Q44" s="9" t="str">
        <f>IF((P44=""),"",(VLOOKUP(P44,'Car-Name'!$A$12:$B$44,2)))</f>
        <v/>
      </c>
      <c r="R44" s="153" t="str">
        <f>IF((N44=""),"",(N44))</f>
        <v/>
      </c>
      <c r="S44" s="135" t="str">
        <f>IF(R44="",(""),(O44/(R44*24)))</f>
        <v/>
      </c>
      <c r="T44" s="306" t="str">
        <f t="shared" si="1"/>
        <v/>
      </c>
      <c r="U44" s="155"/>
      <c r="V44" s="155"/>
      <c r="W44" s="156"/>
    </row>
    <row r="45" spans="1:23" x14ac:dyDescent="0.25">
      <c r="L45" s="386"/>
    </row>
  </sheetData>
  <sheetProtection algorithmName="SHA-512" hashValue="GSsTtqIofXBmeObeF6mza2w3YAg9u7gX+12e00YDbnOW8yWrUC040dl5A09AalRaThS2mB7iljbDmXFJeMHCUw==" saltValue="r686C89csRXONlFR8DQgDg==" spinCount="100000" sheet="1" objects="1" scenarios="1"/>
  <sortState xmlns:xlrd2="http://schemas.microsoft.com/office/spreadsheetml/2017/richdata2" ref="F12:S33">
    <sortCondition ref="H12:H33"/>
  </sortState>
  <mergeCells count="13">
    <mergeCell ref="L4:M4"/>
    <mergeCell ref="A1:E1"/>
    <mergeCell ref="F1:N1"/>
    <mergeCell ref="L2:N2"/>
    <mergeCell ref="H4:I4"/>
    <mergeCell ref="J4:K4"/>
    <mergeCell ref="U5:W5"/>
    <mergeCell ref="H6:I6"/>
    <mergeCell ref="H5:I5"/>
    <mergeCell ref="J5:K5"/>
    <mergeCell ref="J6:K6"/>
    <mergeCell ref="L6:N6"/>
    <mergeCell ref="L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74D7-64CC-45EF-B78A-F0F3FE3837A3}">
  <dimension ref="A1:AA44"/>
  <sheetViews>
    <sheetView topLeftCell="F1" workbookViewId="0">
      <selection activeCell="K12" sqref="K12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30.7109375" customWidth="1"/>
    <col min="6" max="6" width="5.7109375" customWidth="1"/>
    <col min="7" max="7" width="19.7109375" customWidth="1"/>
    <col min="8" max="9" width="8.7109375" customWidth="1"/>
    <col min="10" max="10" width="5.7109375" customWidth="1"/>
    <col min="11" max="13" width="8.7109375" customWidth="1"/>
    <col min="14" max="14" width="8.7109375" style="6" customWidth="1"/>
    <col min="15" max="15" width="5.7109375" style="10" customWidth="1"/>
    <col min="16" max="16" width="6.7109375" style="11" customWidth="1"/>
    <col min="17" max="17" width="19.140625" style="10" customWidth="1"/>
    <col min="18" max="18" width="9.42578125" customWidth="1"/>
    <col min="19" max="19" width="10.140625" bestFit="1" customWidth="1"/>
    <col min="20" max="20" width="8.85546875" style="6"/>
    <col min="22" max="22" width="6.7109375" customWidth="1"/>
    <col min="23" max="23" width="8.85546875" style="6"/>
    <col min="25" max="25" width="17.28515625" customWidth="1"/>
  </cols>
  <sheetData>
    <row r="1" spans="1:27" ht="19.5" thickBot="1" x14ac:dyDescent="0.35">
      <c r="A1" s="496" t="s">
        <v>59</v>
      </c>
      <c r="B1" s="497"/>
      <c r="C1" s="497"/>
      <c r="D1" s="497"/>
      <c r="E1" s="498"/>
      <c r="F1" s="499" t="s">
        <v>60</v>
      </c>
      <c r="G1" s="500"/>
      <c r="H1" s="500"/>
      <c r="I1" s="500"/>
      <c r="J1" s="500"/>
      <c r="K1" s="500"/>
      <c r="L1" s="500"/>
      <c r="M1" s="500"/>
      <c r="N1" s="500"/>
      <c r="O1" s="21"/>
      <c r="P1" s="278"/>
      <c r="Q1" s="181" t="s">
        <v>78</v>
      </c>
      <c r="R1" s="182"/>
      <c r="S1" s="183"/>
      <c r="T1" s="184"/>
      <c r="U1" s="185"/>
      <c r="V1" s="185"/>
      <c r="W1" s="186"/>
      <c r="X1" s="187"/>
      <c r="Y1" s="13"/>
      <c r="Z1" s="13"/>
      <c r="AA1" s="13"/>
    </row>
    <row r="2" spans="1:27" ht="15.75" thickBot="1" x14ac:dyDescent="0.3">
      <c r="A2" s="32"/>
      <c r="B2" s="33"/>
      <c r="C2" s="34"/>
      <c r="D2" s="247" t="s">
        <v>49</v>
      </c>
      <c r="E2" s="366">
        <v>44368</v>
      </c>
      <c r="F2" s="66"/>
      <c r="G2" s="67"/>
      <c r="H2" s="68"/>
      <c r="I2" s="69"/>
      <c r="J2" s="69"/>
      <c r="K2" s="159" t="s">
        <v>49</v>
      </c>
      <c r="L2" s="517">
        <v>44368</v>
      </c>
      <c r="M2" s="518"/>
      <c r="N2" s="519"/>
      <c r="O2" s="160"/>
      <c r="P2" s="335"/>
      <c r="Q2" s="188"/>
      <c r="R2" s="243"/>
      <c r="S2" s="189"/>
      <c r="T2" s="244"/>
      <c r="U2" s="240"/>
      <c r="V2" s="191"/>
      <c r="W2" s="190"/>
      <c r="X2" s="192"/>
      <c r="Y2" s="13"/>
      <c r="Z2" s="13"/>
      <c r="AA2" s="13"/>
    </row>
    <row r="3" spans="1:27" ht="19.5" thickBot="1" x14ac:dyDescent="0.35">
      <c r="A3" s="248" t="s">
        <v>58</v>
      </c>
      <c r="B3" s="249"/>
      <c r="C3" s="250"/>
      <c r="D3" s="251"/>
      <c r="E3" s="52" t="s">
        <v>38</v>
      </c>
      <c r="F3" s="66"/>
      <c r="G3" s="72" t="s">
        <v>61</v>
      </c>
      <c r="H3" s="73"/>
      <c r="I3" s="73"/>
      <c r="J3" s="337"/>
      <c r="K3" s="75" t="s">
        <v>55</v>
      </c>
      <c r="L3" s="14"/>
      <c r="M3" s="76" t="s">
        <v>5</v>
      </c>
      <c r="N3" s="77" t="s">
        <v>6</v>
      </c>
      <c r="O3" s="161"/>
      <c r="P3" s="110"/>
      <c r="Q3" s="193"/>
      <c r="R3" s="241"/>
      <c r="S3" s="336" t="s">
        <v>79</v>
      </c>
      <c r="T3" s="126"/>
      <c r="U3" s="241" t="s">
        <v>118</v>
      </c>
      <c r="V3" s="194"/>
      <c r="W3" s="31"/>
      <c r="X3" s="195"/>
      <c r="Y3" s="13"/>
      <c r="Z3" s="13"/>
      <c r="AA3" s="13"/>
    </row>
    <row r="4" spans="1:27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115</v>
      </c>
      <c r="M4" s="495"/>
      <c r="N4" s="401">
        <v>1</v>
      </c>
      <c r="O4" s="161"/>
      <c r="P4" s="311"/>
      <c r="Q4" s="196"/>
      <c r="R4" s="245"/>
      <c r="S4" s="197"/>
      <c r="T4" s="246"/>
      <c r="U4" s="242"/>
      <c r="V4" s="199"/>
      <c r="W4" s="198"/>
      <c r="X4" s="200"/>
      <c r="Y4" s="13"/>
      <c r="Z4" s="13"/>
      <c r="AA4" s="13"/>
    </row>
    <row r="5" spans="1:27" ht="19.5" thickBot="1" x14ac:dyDescent="0.35">
      <c r="A5" s="46"/>
      <c r="B5" s="47" t="s">
        <v>105</v>
      </c>
      <c r="C5" s="367" t="s">
        <v>350</v>
      </c>
      <c r="D5" s="371" t="s">
        <v>352</v>
      </c>
      <c r="E5" s="48" t="s">
        <v>123</v>
      </c>
      <c r="F5" s="66"/>
      <c r="G5" s="80" t="s">
        <v>101</v>
      </c>
      <c r="H5" s="486" t="s">
        <v>350</v>
      </c>
      <c r="I5" s="487"/>
      <c r="J5" s="486" t="s">
        <v>352</v>
      </c>
      <c r="K5" s="487"/>
      <c r="L5" s="504" t="s">
        <v>116</v>
      </c>
      <c r="M5" s="512"/>
      <c r="N5" s="505"/>
      <c r="O5" s="1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  <c r="Y5" s="13"/>
      <c r="Z5" s="13"/>
      <c r="AA5" s="13"/>
    </row>
    <row r="6" spans="1:27" ht="19.5" thickBot="1" x14ac:dyDescent="0.35">
      <c r="A6" s="49"/>
      <c r="B6" s="50" t="s">
        <v>107</v>
      </c>
      <c r="C6" s="390">
        <v>164603</v>
      </c>
      <c r="D6" s="368">
        <v>164667</v>
      </c>
      <c r="E6" s="51">
        <f>(D6-C6)</f>
        <v>64</v>
      </c>
      <c r="F6" s="66"/>
      <c r="G6" s="162" t="s">
        <v>102</v>
      </c>
      <c r="H6" s="513">
        <v>82965</v>
      </c>
      <c r="I6" s="514"/>
      <c r="J6" s="513">
        <v>83031</v>
      </c>
      <c r="K6" s="514"/>
      <c r="L6" s="515">
        <f>(J6-H6)</f>
        <v>66</v>
      </c>
      <c r="M6" s="489"/>
      <c r="N6" s="516"/>
      <c r="O6" s="161"/>
      <c r="P6" s="203" t="s">
        <v>57</v>
      </c>
      <c r="Q6" s="203" t="s">
        <v>57</v>
      </c>
      <c r="R6" s="204" t="s">
        <v>57</v>
      </c>
      <c r="S6" s="119" t="s">
        <v>74</v>
      </c>
      <c r="T6" s="205" t="s">
        <v>57</v>
      </c>
      <c r="U6" s="206" t="s">
        <v>85</v>
      </c>
      <c r="V6" s="207" t="s">
        <v>85</v>
      </c>
      <c r="W6" s="208" t="s">
        <v>85</v>
      </c>
      <c r="X6" s="205" t="s">
        <v>85</v>
      </c>
      <c r="Y6" s="15"/>
      <c r="Z6" s="13"/>
      <c r="AA6" s="13"/>
    </row>
    <row r="7" spans="1:27" s="6" customFormat="1" x14ac:dyDescent="0.25">
      <c r="A7" s="52" t="s">
        <v>39</v>
      </c>
      <c r="B7" s="52"/>
      <c r="C7" s="53" t="s">
        <v>39</v>
      </c>
      <c r="D7" s="54"/>
      <c r="E7" s="53"/>
      <c r="F7" s="82" t="s">
        <v>47</v>
      </c>
      <c r="G7" s="163" t="s">
        <v>47</v>
      </c>
      <c r="H7" s="164" t="s">
        <v>57</v>
      </c>
      <c r="I7" s="163" t="s">
        <v>57</v>
      </c>
      <c r="J7" s="165" t="s">
        <v>57</v>
      </c>
      <c r="K7" s="164" t="s">
        <v>57</v>
      </c>
      <c r="L7" s="163" t="s">
        <v>57</v>
      </c>
      <c r="M7" s="163" t="s">
        <v>57</v>
      </c>
      <c r="N7" s="166" t="s">
        <v>57</v>
      </c>
      <c r="O7" s="167" t="s">
        <v>57</v>
      </c>
      <c r="P7" s="142" t="s">
        <v>47</v>
      </c>
      <c r="Q7" s="209" t="s">
        <v>47</v>
      </c>
      <c r="R7" s="210" t="s">
        <v>44</v>
      </c>
      <c r="S7" s="211" t="s">
        <v>14</v>
      </c>
      <c r="T7" s="144" t="s">
        <v>87</v>
      </c>
      <c r="U7" s="212" t="s">
        <v>44</v>
      </c>
      <c r="V7" s="213" t="s">
        <v>44</v>
      </c>
      <c r="W7" s="214" t="s">
        <v>14</v>
      </c>
      <c r="X7" s="144" t="s">
        <v>87</v>
      </c>
      <c r="Y7" s="15"/>
      <c r="Z7" s="341"/>
      <c r="AA7" s="341"/>
    </row>
    <row r="8" spans="1:27" s="6" customFormat="1" x14ac:dyDescent="0.25">
      <c r="A8" s="52" t="s">
        <v>40</v>
      </c>
      <c r="B8" s="52" t="s">
        <v>7</v>
      </c>
      <c r="C8" s="53" t="s">
        <v>4</v>
      </c>
      <c r="D8" s="54" t="s">
        <v>52</v>
      </c>
      <c r="E8" s="53" t="s">
        <v>124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321" t="s">
        <v>311</v>
      </c>
      <c r="N8" s="66" t="s">
        <v>44</v>
      </c>
      <c r="O8" s="168" t="s">
        <v>67</v>
      </c>
      <c r="P8" s="147" t="s">
        <v>40</v>
      </c>
      <c r="Q8" s="215" t="s">
        <v>117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67</v>
      </c>
      <c r="W8" s="220" t="s">
        <v>45</v>
      </c>
      <c r="X8" s="149" t="s">
        <v>4</v>
      </c>
      <c r="Y8" s="15"/>
      <c r="Z8" s="341"/>
      <c r="AA8" s="341"/>
    </row>
    <row r="9" spans="1:27" s="6" customFormat="1" ht="15.75" thickBot="1" x14ac:dyDescent="0.3">
      <c r="A9" s="40" t="s">
        <v>0</v>
      </c>
      <c r="B9" s="40"/>
      <c r="C9" s="252" t="s">
        <v>10</v>
      </c>
      <c r="D9" s="253" t="s">
        <v>11</v>
      </c>
      <c r="E9" s="252"/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3" t="s">
        <v>4</v>
      </c>
      <c r="O9" s="17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57</v>
      </c>
      <c r="U9" s="225" t="s">
        <v>10</v>
      </c>
      <c r="V9" s="226" t="s">
        <v>68</v>
      </c>
      <c r="W9" s="227" t="s">
        <v>84</v>
      </c>
      <c r="X9" s="224" t="s">
        <v>88</v>
      </c>
      <c r="Y9" s="15"/>
      <c r="Z9" s="341"/>
      <c r="AA9" s="341"/>
    </row>
    <row r="10" spans="1:27" s="6" customFormat="1" ht="15.75" thickBot="1" x14ac:dyDescent="0.3">
      <c r="A10" s="280"/>
      <c r="B10" s="342"/>
      <c r="C10" s="250">
        <v>0</v>
      </c>
      <c r="D10" s="281" t="s">
        <v>91</v>
      </c>
      <c r="E10" s="282"/>
      <c r="F10" s="66"/>
      <c r="G10" s="175"/>
      <c r="H10" s="176" t="s">
        <v>112</v>
      </c>
      <c r="I10" s="177"/>
      <c r="J10" s="178" t="s">
        <v>43</v>
      </c>
      <c r="K10" s="94"/>
      <c r="L10" s="179" t="s">
        <v>310</v>
      </c>
      <c r="M10" s="179" t="s">
        <v>310</v>
      </c>
      <c r="N10" s="177"/>
      <c r="O10" s="180" t="s">
        <v>76</v>
      </c>
      <c r="P10" s="312"/>
      <c r="Q10" s="228"/>
      <c r="R10" s="229"/>
      <c r="S10" s="230"/>
      <c r="T10" s="186"/>
      <c r="U10" s="292" t="s">
        <v>125</v>
      </c>
      <c r="V10" s="30" t="s">
        <v>100</v>
      </c>
      <c r="W10" s="184"/>
      <c r="X10" s="186"/>
      <c r="Y10" s="341"/>
      <c r="Z10" s="341"/>
      <c r="AA10" s="341"/>
    </row>
    <row r="11" spans="1:27" s="6" customFormat="1" ht="15.75" thickBot="1" x14ac:dyDescent="0.3">
      <c r="A11" s="294" t="s">
        <v>89</v>
      </c>
      <c r="B11" s="295" t="s">
        <v>90</v>
      </c>
      <c r="C11" s="296" t="s">
        <v>4</v>
      </c>
      <c r="D11" s="297" t="s">
        <v>90</v>
      </c>
      <c r="E11" s="298" t="s">
        <v>90</v>
      </c>
      <c r="F11" s="294" t="s">
        <v>89</v>
      </c>
      <c r="G11" s="295" t="s">
        <v>90</v>
      </c>
      <c r="H11" s="296" t="s">
        <v>4</v>
      </c>
      <c r="I11" s="295" t="s">
        <v>4</v>
      </c>
      <c r="J11" s="295" t="s">
        <v>51</v>
      </c>
      <c r="K11" s="442" t="s">
        <v>4</v>
      </c>
      <c r="L11" s="295" t="s">
        <v>4</v>
      </c>
      <c r="M11" s="295" t="s">
        <v>4</v>
      </c>
      <c r="N11" s="450" t="s">
        <v>4</v>
      </c>
      <c r="O11" s="451" t="s">
        <v>89</v>
      </c>
      <c r="P11" s="452" t="s">
        <v>89</v>
      </c>
      <c r="Q11" s="453" t="s">
        <v>90</v>
      </c>
      <c r="R11" s="454" t="s">
        <v>10</v>
      </c>
      <c r="S11" s="455" t="s">
        <v>37</v>
      </c>
      <c r="T11" s="456" t="s">
        <v>92</v>
      </c>
      <c r="U11" s="457" t="s">
        <v>10</v>
      </c>
      <c r="V11" s="458" t="s">
        <v>89</v>
      </c>
      <c r="W11" s="459" t="s">
        <v>37</v>
      </c>
      <c r="X11" s="460" t="s">
        <v>92</v>
      </c>
      <c r="Y11" s="341"/>
      <c r="Z11" s="341"/>
      <c r="AA11" s="341"/>
    </row>
    <row r="12" spans="1:27" s="6" customFormat="1" ht="15.75" thickBot="1" x14ac:dyDescent="0.3">
      <c r="A12" s="61">
        <f>IF('Leg-1'!F12="","",'Leg-1'!F12)</f>
        <v>4</v>
      </c>
      <c r="B12" s="62" t="str">
        <f>('Leg-1'!G12)</f>
        <v>Rick Bonebright</v>
      </c>
      <c r="C12" s="391">
        <v>0.15902777777777777</v>
      </c>
      <c r="D12" s="62" t="str">
        <f>IF((A12=""),"",VLOOKUP(A12,'Car-Name'!$A$12:$C$44,3))</f>
        <v>406-240-9662</v>
      </c>
      <c r="E12" s="392"/>
      <c r="F12" s="377">
        <v>9</v>
      </c>
      <c r="G12" s="23" t="str">
        <f>IF((F12=""),"",(VLOOKUP(F12,'Car-Name'!$A$12:$B$44,2)))</f>
        <v>Mike Stormo</v>
      </c>
      <c r="H12" s="380">
        <v>0.21010416666666668</v>
      </c>
      <c r="I12" s="26">
        <f>IF((H12=""),"",(H12-(VLOOKUP(F12,'Leg-2'!$A$12:$C$44,3,FALSE))))</f>
        <v>5.0381944444444438E-2</v>
      </c>
      <c r="J12" s="383"/>
      <c r="K12" s="28" t="str">
        <f t="shared" ref="K12:K31" si="0">IF((J12="Slow"),(((1/24/4))+(MAX($I$12:$I$44))),"" )</f>
        <v/>
      </c>
      <c r="L12" s="380"/>
      <c r="M12" s="380"/>
      <c r="N12" s="328">
        <f>IF(G12="","",IF((J12="slow"),SUM(K12:M12),(SUM(I12,L12,M12))))</f>
        <v>5.0381944444444438E-2</v>
      </c>
      <c r="O12" s="433">
        <v>64</v>
      </c>
      <c r="P12" s="142">
        <f t="shared" ref="P12:P44" si="1">IF(F12="","",F12)</f>
        <v>9</v>
      </c>
      <c r="Q12" s="320" t="str">
        <f>IF('Car-Name'!A12="","",VLOOKUP(F12,'Car-Name'!$A$12:$B$44,2))</f>
        <v>Mike Stormo</v>
      </c>
      <c r="R12" s="237">
        <f>IF(N12="",(""),(N12))</f>
        <v>5.0381944444444438E-2</v>
      </c>
      <c r="S12" s="238">
        <f>IF(R12="",(""),(O12/(R12*24)))</f>
        <v>52.929014472777403</v>
      </c>
      <c r="T12" s="239">
        <f t="shared" ref="T12:T44" si="2">IF(R12="","",(RANK(R12,$R$12:$R$44,1)))</f>
        <v>1</v>
      </c>
      <c r="U12" s="237">
        <f>IF(P12="",(""),(R12+(VLOOKUP(P12,'Leg-1'!$F$12:$S$44,13,FALSE))))</f>
        <v>0.10956018518518518</v>
      </c>
      <c r="V12" s="12">
        <f>IF(F12="","",(O12+VLOOKUP('Leg-2'!F12,'Leg-1'!$F$12:$O$44,10,FALSE)))</f>
        <v>140</v>
      </c>
      <c r="W12" s="238">
        <f>IF(P12="","",((O12+(VLOOKUP('Leg-2'!P12,'Leg-1'!$F$12:$S$44,10,FALSE)))/(U12*24)))</f>
        <v>53.24318613986901</v>
      </c>
      <c r="X12" s="239">
        <f>IF(W12="","",(RANK(U12,$U$12:$W$43,1)))</f>
        <v>1</v>
      </c>
      <c r="Y12" s="31"/>
      <c r="Z12" s="341"/>
      <c r="AA12" s="341"/>
    </row>
    <row r="13" spans="1:27" s="6" customFormat="1" ht="15.75" thickBot="1" x14ac:dyDescent="0.3">
      <c r="A13" s="61">
        <f>IF('Leg-1'!F13="","",'Leg-1'!F13)</f>
        <v>9</v>
      </c>
      <c r="B13" s="62" t="str">
        <f>('Leg-1'!G13)</f>
        <v>Mike Stormo</v>
      </c>
      <c r="C13" s="372">
        <v>0.15972222222222224</v>
      </c>
      <c r="D13" s="254" t="str">
        <f>IF((A13=""),"",VLOOKUP(A13,'Car-Name'!$A$12:$C$44,3))</f>
        <v>509-721-0752</v>
      </c>
      <c r="E13" s="375"/>
      <c r="F13" s="378">
        <v>4</v>
      </c>
      <c r="G13" s="24" t="str">
        <f>IF((F13=""),"",(VLOOKUP(F13,'Car-Name'!$A$12:$B$44,2)))</f>
        <v>Rick Bonebright</v>
      </c>
      <c r="H13" s="381">
        <v>0.21012731481481481</v>
      </c>
      <c r="I13" s="28">
        <f>IF((H13=""),"",(H13-(VLOOKUP(F13,'Leg-2'!$A$12:$C$44,3,FALSE))))</f>
        <v>5.1099537037037041E-2</v>
      </c>
      <c r="J13" s="384"/>
      <c r="K13" s="28" t="str">
        <f t="shared" si="0"/>
        <v/>
      </c>
      <c r="L13" s="381"/>
      <c r="M13" s="381"/>
      <c r="N13" s="28">
        <f t="shared" ref="N13:N44" si="3">IF(G13="","",IF((J13="slow"),SUM(K13:M13),(SUM(I13,L13,M13))))</f>
        <v>5.1099537037037041E-2</v>
      </c>
      <c r="O13" s="433">
        <v>64</v>
      </c>
      <c r="P13" s="147">
        <f t="shared" si="1"/>
        <v>4</v>
      </c>
      <c r="Q13" s="231" t="str">
        <f>IF('Car-Name'!A13="","",VLOOKUP(F13,'Car-Name'!$A$12:$B$44,2))</f>
        <v>Rick Bonebright</v>
      </c>
      <c r="R13" s="232">
        <f>IF(N13="",(""),(N13))</f>
        <v>5.1099537037037041E-2</v>
      </c>
      <c r="S13" s="217">
        <f t="shared" ref="S13:S44" si="4">IF(R13="",(""),(O13/(R13*24)))</f>
        <v>52.185730464326156</v>
      </c>
      <c r="T13" s="149">
        <f t="shared" si="2"/>
        <v>2</v>
      </c>
      <c r="U13" s="232">
        <f>IF(P13="",(""),(R13+(VLOOKUP(P13,'Leg-1'!$F$12:$S$44,13,FALSE))))</f>
        <v>0.1127662037037037</v>
      </c>
      <c r="V13" s="8">
        <f>IF(F13="","",(O13+VLOOKUP('Leg-2'!F13,'Leg-1'!$F$12:$O$44,10,FALSE)))</f>
        <v>140</v>
      </c>
      <c r="W13" s="217">
        <f>IF(P13="","",((O13+(VLOOKUP('Leg-2'!P13,'Leg-1'!$F$12:$S$44,10,FALSE)))/(U13*24)))</f>
        <v>51.729446782305246</v>
      </c>
      <c r="X13" s="149">
        <f t="shared" ref="X13:X44" si="5">IF(W13="","",(RANK(U13,$U$12:$W$43,1)))</f>
        <v>3</v>
      </c>
      <c r="Y13" s="341"/>
      <c r="Z13" s="341"/>
      <c r="AA13" s="341"/>
    </row>
    <row r="14" spans="1:27" s="6" customFormat="1" ht="15.75" thickBot="1" x14ac:dyDescent="0.3">
      <c r="A14" s="61">
        <f>IF('Leg-1'!F14="","",'Leg-1'!F14)</f>
        <v>6</v>
      </c>
      <c r="B14" s="62" t="str">
        <f>('Leg-1'!G14)</f>
        <v>Mike Cuffe</v>
      </c>
      <c r="C14" s="372">
        <v>0.16041666666666668</v>
      </c>
      <c r="D14" s="254" t="str">
        <f>IF((A14=""),"",VLOOKUP(A14,'Car-Name'!$A$12:$C$44,3))</f>
        <v>406-293-1247</v>
      </c>
      <c r="E14" s="375"/>
      <c r="F14" s="378">
        <v>6</v>
      </c>
      <c r="G14" s="24" t="str">
        <f>IF((F14=""),"",(VLOOKUP(F14,'Car-Name'!$A$12:$B$44,2)))</f>
        <v>Mike Cuffe</v>
      </c>
      <c r="H14" s="381">
        <v>0.2134722222222222</v>
      </c>
      <c r="I14" s="28">
        <f>IF((H14=""),"",(H14-(VLOOKUP(F14,'Leg-2'!$A$12:$C$44,3,FALSE))))</f>
        <v>5.3055555555555522E-2</v>
      </c>
      <c r="J14" s="384"/>
      <c r="K14" s="28" t="str">
        <f t="shared" si="0"/>
        <v/>
      </c>
      <c r="L14" s="381"/>
      <c r="M14" s="381"/>
      <c r="N14" s="28">
        <f t="shared" si="3"/>
        <v>5.3055555555555522E-2</v>
      </c>
      <c r="O14" s="433">
        <v>64</v>
      </c>
      <c r="P14" s="147">
        <f t="shared" si="1"/>
        <v>6</v>
      </c>
      <c r="Q14" s="231" t="str">
        <f>IF('Car-Name'!A14="","",VLOOKUP(F14,'Car-Name'!$A$12:$B$44,2))</f>
        <v>Mike Cuffe</v>
      </c>
      <c r="R14" s="232">
        <f t="shared" ref="R14:R44" si="6">IF(N14="",(""),(N14))</f>
        <v>5.3055555555555522E-2</v>
      </c>
      <c r="S14" s="217">
        <f t="shared" si="4"/>
        <v>50.261780104712074</v>
      </c>
      <c r="T14" s="149">
        <f t="shared" si="2"/>
        <v>6</v>
      </c>
      <c r="U14" s="232">
        <f>IF(P14="",(""),(R14+(VLOOKUP(P14,'Leg-1'!$F$12:$S$44,13,FALSE))))</f>
        <v>0.11557870370370367</v>
      </c>
      <c r="V14" s="8">
        <f>IF(F14="","",(O14+VLOOKUP('Leg-2'!F14,'Leg-1'!$F$12:$O$44,10,FALSE)))</f>
        <v>140</v>
      </c>
      <c r="W14" s="217">
        <f>IF(P14="","",((O14+(VLOOKUP('Leg-2'!P14,'Leg-1'!$F$12:$S$44,10,FALSE)))/(U14*24)))</f>
        <v>50.470658922491502</v>
      </c>
      <c r="X14" s="149">
        <f t="shared" si="5"/>
        <v>5</v>
      </c>
      <c r="Y14" s="341"/>
      <c r="Z14" s="341"/>
      <c r="AA14" s="341"/>
    </row>
    <row r="15" spans="1:27" s="6" customFormat="1" ht="15.75" thickBot="1" x14ac:dyDescent="0.3">
      <c r="A15" s="61">
        <f>IF('Leg-1'!F15="","",'Leg-1'!F15)</f>
        <v>7</v>
      </c>
      <c r="B15" s="62" t="str">
        <f>('Leg-1'!G15)</f>
        <v>Tom Carnegie</v>
      </c>
      <c r="C15" s="372">
        <v>0.16111111111111112</v>
      </c>
      <c r="D15" s="254" t="str">
        <f>IF((A15=""),"",VLOOKUP(A15,'Car-Name'!$A$12:$C$44,3))</f>
        <v>509-922-1805</v>
      </c>
      <c r="E15" s="375"/>
      <c r="F15" s="378">
        <v>19</v>
      </c>
      <c r="G15" s="24" t="str">
        <f>IF((F15=""),"",(VLOOKUP(F15,'Car-Name'!$A$12:$B$44,2)))</f>
        <v>Tony Cerovski</v>
      </c>
      <c r="H15" s="381">
        <v>0.21452546296296296</v>
      </c>
      <c r="I15" s="28">
        <f>IF((H15=""),"",(H15-(VLOOKUP(F15,'Leg-2'!$A$12:$C$44,3,FALSE))))</f>
        <v>5.1331018518518512E-2</v>
      </c>
      <c r="J15" s="384"/>
      <c r="K15" s="28" t="str">
        <f t="shared" si="0"/>
        <v/>
      </c>
      <c r="L15" s="381"/>
      <c r="M15" s="381"/>
      <c r="N15" s="28">
        <f t="shared" si="3"/>
        <v>5.1331018518518512E-2</v>
      </c>
      <c r="O15" s="433">
        <v>64</v>
      </c>
      <c r="P15" s="147">
        <f t="shared" si="1"/>
        <v>19</v>
      </c>
      <c r="Q15" s="231" t="str">
        <f>IF('Car-Name'!A15="","",VLOOKUP(F15,'Car-Name'!$A$12:$B$44,2))</f>
        <v>Tony Cerovski</v>
      </c>
      <c r="R15" s="232">
        <f t="shared" si="6"/>
        <v>5.1331018518518512E-2</v>
      </c>
      <c r="S15" s="217">
        <f t="shared" si="4"/>
        <v>51.950394588500572</v>
      </c>
      <c r="T15" s="149">
        <f t="shared" si="2"/>
        <v>4</v>
      </c>
      <c r="U15" s="232">
        <f>IF(P15="",(""),(R15+(VLOOKUP(P15,'Leg-1'!$F$12:$S$44,13,FALSE))))</f>
        <v>0.11126157407407405</v>
      </c>
      <c r="V15" s="8">
        <f>IF(F15="","",(O15+VLOOKUP('Leg-2'!F15,'Leg-1'!$F$12:$O$44,10,FALSE)))</f>
        <v>140</v>
      </c>
      <c r="W15" s="217">
        <f>IF(P15="","",((O15+(VLOOKUP('Leg-2'!P15,'Leg-1'!$F$12:$S$44,10,FALSE)))/(U15*24)))</f>
        <v>52.429002392593375</v>
      </c>
      <c r="X15" s="149">
        <f t="shared" si="5"/>
        <v>2</v>
      </c>
      <c r="Y15" s="341"/>
      <c r="Z15" s="341"/>
      <c r="AA15" s="341"/>
    </row>
    <row r="16" spans="1:27" s="6" customFormat="1" ht="15.75" thickBot="1" x14ac:dyDescent="0.3">
      <c r="A16" s="61">
        <f>IF('Leg-1'!F16="","",'Leg-1'!F16)</f>
        <v>5</v>
      </c>
      <c r="B16" s="62" t="str">
        <f>('Leg-1'!G16)</f>
        <v>Mike Wendland</v>
      </c>
      <c r="C16" s="372">
        <v>0.16180555555555556</v>
      </c>
      <c r="D16" s="254" t="str">
        <f>IF((A16=""),"",VLOOKUP(A16,'Car-Name'!$A$12:$C$44,3))</f>
        <v>406-355-4508</v>
      </c>
      <c r="E16" s="375"/>
      <c r="F16" s="378">
        <v>17</v>
      </c>
      <c r="G16" s="24" t="str">
        <f>IF((F16=""),"",(VLOOKUP(F16,'Car-Name'!$A$12:$B$44,2)))</f>
        <v>Dan Brown</v>
      </c>
      <c r="H16" s="381">
        <v>0.21517361111111111</v>
      </c>
      <c r="I16" s="28">
        <f>IF((H16=""),"",(H16-(VLOOKUP(F16,'Leg-2'!$A$12:$C$44,3,FALSE))))</f>
        <v>5.1273148148148151E-2</v>
      </c>
      <c r="J16" s="384"/>
      <c r="K16" s="28" t="str">
        <f t="shared" si="0"/>
        <v/>
      </c>
      <c r="L16" s="381"/>
      <c r="M16" s="381"/>
      <c r="N16" s="28">
        <f t="shared" si="3"/>
        <v>5.1273148148148151E-2</v>
      </c>
      <c r="O16" s="433">
        <v>64</v>
      </c>
      <c r="P16" s="147">
        <f t="shared" si="1"/>
        <v>17</v>
      </c>
      <c r="Q16" s="231" t="str">
        <f>IF('Car-Name'!A16="","",VLOOKUP(F16,'Car-Name'!$A$12:$B$44,2))</f>
        <v>Dan Brown</v>
      </c>
      <c r="R16" s="232">
        <f t="shared" si="6"/>
        <v>5.1273148148148151E-2</v>
      </c>
      <c r="S16" s="217">
        <f t="shared" si="4"/>
        <v>52.009029345372454</v>
      </c>
      <c r="T16" s="149">
        <f t="shared" si="2"/>
        <v>3</v>
      </c>
      <c r="U16" s="232">
        <f>IF(P16="",(""),(R16+(VLOOKUP(P16,'Leg-1'!$F$12:$S$44,13,FALSE))))</f>
        <v>0.11320601851851853</v>
      </c>
      <c r="V16" s="8">
        <f>IF(F16="","",(O16+VLOOKUP('Leg-2'!F16,'Leg-1'!$F$12:$O$44,10,FALSE)))</f>
        <v>140</v>
      </c>
      <c r="W16" s="217">
        <f>IF(P16="","",((O16+(VLOOKUP('Leg-2'!P16,'Leg-1'!$F$12:$S$44,10,FALSE)))/(U16*24)))</f>
        <v>51.528473571209481</v>
      </c>
      <c r="X16" s="149">
        <f t="shared" si="5"/>
        <v>4</v>
      </c>
      <c r="Y16" s="341"/>
      <c r="Z16" s="341"/>
      <c r="AA16" s="341"/>
    </row>
    <row r="17" spans="1:27" s="6" customFormat="1" ht="15.75" thickBot="1" x14ac:dyDescent="0.3">
      <c r="A17" s="61">
        <f>IF('Leg-1'!F17="","",'Leg-1'!F17)</f>
        <v>13</v>
      </c>
      <c r="B17" s="62" t="str">
        <f>('Leg-1'!G17)</f>
        <v>Janet Cerovski</v>
      </c>
      <c r="C17" s="372">
        <v>0.16250000000000001</v>
      </c>
      <c r="D17" s="254" t="str">
        <f>IF((A17=""),"",VLOOKUP(A17,'Car-Name'!$A$12:$C$44,3))</f>
        <v>406-458-9450</v>
      </c>
      <c r="E17" s="375"/>
      <c r="F17" s="378">
        <v>13</v>
      </c>
      <c r="G17" s="24" t="str">
        <f>IF((F17=""),"",(VLOOKUP(F17,'Car-Name'!$A$12:$B$44,2)))</f>
        <v>Janet Cerovski</v>
      </c>
      <c r="H17" s="381">
        <v>0.21613425925925925</v>
      </c>
      <c r="I17" s="28">
        <f>IF((H17=""),"",(H17-(VLOOKUP(F17,'Leg-2'!$A$12:$C$44,3,FALSE))))</f>
        <v>5.3634259259259243E-2</v>
      </c>
      <c r="J17" s="384"/>
      <c r="K17" s="28" t="str">
        <f t="shared" si="0"/>
        <v/>
      </c>
      <c r="L17" s="381"/>
      <c r="M17" s="381"/>
      <c r="N17" s="28">
        <f t="shared" si="3"/>
        <v>5.3634259259259243E-2</v>
      </c>
      <c r="O17" s="433">
        <v>64</v>
      </c>
      <c r="P17" s="147">
        <f t="shared" si="1"/>
        <v>13</v>
      </c>
      <c r="Q17" s="231" t="str">
        <f>IF('Car-Name'!A17="","",VLOOKUP(F17,'Car-Name'!$A$12:$B$44,2))</f>
        <v>Janet Cerovski</v>
      </c>
      <c r="R17" s="232">
        <f t="shared" si="6"/>
        <v>5.3634259259259243E-2</v>
      </c>
      <c r="S17" s="217">
        <f t="shared" si="4"/>
        <v>49.719464825205023</v>
      </c>
      <c r="T17" s="149">
        <f t="shared" si="2"/>
        <v>8</v>
      </c>
      <c r="U17" s="232">
        <f>IF(P17="",(""),(R17+(VLOOKUP(P17,'Leg-1'!$F$12:$S$44,13,FALSE))))</f>
        <v>0.11672453703703703</v>
      </c>
      <c r="V17" s="8">
        <f>IF(F17="","",(O17+VLOOKUP('Leg-2'!F17,'Leg-1'!$F$12:$O$44,10,FALSE)))</f>
        <v>140</v>
      </c>
      <c r="W17" s="217">
        <f>IF(P17="","",((O17+(VLOOKUP('Leg-2'!P17,'Leg-1'!$F$12:$S$44,10,FALSE)))/(U17*24)))</f>
        <v>49.975210708973719</v>
      </c>
      <c r="X17" s="149">
        <f t="shared" si="5"/>
        <v>8</v>
      </c>
      <c r="Y17" s="341"/>
      <c r="Z17" s="341"/>
      <c r="AA17" s="341"/>
    </row>
    <row r="18" spans="1:27" s="6" customFormat="1" ht="15.75" thickBot="1" x14ac:dyDescent="0.3">
      <c r="A18" s="61">
        <f>IF('Leg-1'!F18="","",'Leg-1'!F18)</f>
        <v>19</v>
      </c>
      <c r="B18" s="62" t="str">
        <f>('Leg-1'!G18)</f>
        <v>Tony Cerovski</v>
      </c>
      <c r="C18" s="372">
        <v>0.16319444444444445</v>
      </c>
      <c r="D18" s="254" t="str">
        <f>IF((A18=""),"",VLOOKUP(A18,'Car-Name'!$A$12:$C$44,3))</f>
        <v>406-461-1389</v>
      </c>
      <c r="E18" s="375"/>
      <c r="F18" s="378">
        <v>16</v>
      </c>
      <c r="G18" s="24" t="str">
        <f>IF((F18=""),"",(VLOOKUP(F18,'Car-Name'!$A$12:$B$44,2)))</f>
        <v>Erica Cerovski</v>
      </c>
      <c r="H18" s="381">
        <v>0.21791666666666668</v>
      </c>
      <c r="I18" s="28">
        <f>IF((H18=""),"",(H18-(VLOOKUP(F18,'Leg-2'!$A$12:$C$44,3,FALSE))))</f>
        <v>5.3333333333333344E-2</v>
      </c>
      <c r="J18" s="384"/>
      <c r="K18" s="28" t="str">
        <f t="shared" si="0"/>
        <v/>
      </c>
      <c r="L18" s="381"/>
      <c r="M18" s="381"/>
      <c r="N18" s="28">
        <f t="shared" si="3"/>
        <v>5.3333333333333344E-2</v>
      </c>
      <c r="O18" s="433">
        <v>64</v>
      </c>
      <c r="P18" s="147">
        <f t="shared" si="1"/>
        <v>16</v>
      </c>
      <c r="Q18" s="231" t="str">
        <f>IF('Car-Name'!A18="","",VLOOKUP(F18,'Car-Name'!$A$12:$B$44,2))</f>
        <v>Erica Cerovski</v>
      </c>
      <c r="R18" s="232">
        <f t="shared" si="6"/>
        <v>5.3333333333333344E-2</v>
      </c>
      <c r="S18" s="217">
        <f t="shared" si="4"/>
        <v>49.999999999999993</v>
      </c>
      <c r="T18" s="149">
        <f t="shared" si="2"/>
        <v>7</v>
      </c>
      <c r="U18" s="232">
        <f>IF(P18="",(""),(R18+(VLOOKUP(P18,'Leg-1'!$F$12:$S$44,13,FALSE))))</f>
        <v>0.11599537037037039</v>
      </c>
      <c r="V18" s="8">
        <f>IF(F18="","",(O18+VLOOKUP('Leg-2'!F18,'Leg-1'!$F$12:$O$44,10,FALSE)))</f>
        <v>140</v>
      </c>
      <c r="W18" s="217">
        <f>IF(P18="","",((O18+(VLOOKUP('Leg-2'!P18,'Leg-1'!$F$12:$S$44,10,FALSE)))/(U18*24)))</f>
        <v>50.289363400518852</v>
      </c>
      <c r="X18" s="149">
        <f t="shared" si="5"/>
        <v>6</v>
      </c>
      <c r="Y18" s="341"/>
      <c r="Z18" s="341"/>
      <c r="AA18" s="341"/>
    </row>
    <row r="19" spans="1:27" s="6" customFormat="1" ht="15.75" thickBot="1" x14ac:dyDescent="0.3">
      <c r="A19" s="61">
        <f>IF('Leg-1'!F19="","",'Leg-1'!F19)</f>
        <v>17</v>
      </c>
      <c r="B19" s="62" t="str">
        <f>('Leg-1'!G19)</f>
        <v>Dan Brown</v>
      </c>
      <c r="C19" s="372">
        <v>0.16390046296296296</v>
      </c>
      <c r="D19" s="254" t="str">
        <f>IF((A19=""),"",VLOOKUP(A19,'Car-Name'!$A$12:$C$44,3))</f>
        <v>319-240-4470</v>
      </c>
      <c r="E19" s="375"/>
      <c r="F19" s="378">
        <v>20</v>
      </c>
      <c r="G19" s="24" t="str">
        <f>IF((F19=""),"",(VLOOKUP(F19,'Car-Name'!$A$12:$B$44,2)))</f>
        <v>Brandon Langel</v>
      </c>
      <c r="H19" s="381">
        <v>0.21969907407407407</v>
      </c>
      <c r="I19" s="28">
        <f>IF((H19=""),"",(H19-(VLOOKUP(F19,'Leg-2'!$A$12:$C$44,3,FALSE))))</f>
        <v>5.3032407407407417E-2</v>
      </c>
      <c r="J19" s="384"/>
      <c r="K19" s="28" t="str">
        <f t="shared" si="0"/>
        <v/>
      </c>
      <c r="L19" s="381"/>
      <c r="M19" s="381"/>
      <c r="N19" s="28">
        <f t="shared" si="3"/>
        <v>5.3032407407407417E-2</v>
      </c>
      <c r="O19" s="433">
        <v>64</v>
      </c>
      <c r="P19" s="147">
        <f t="shared" si="1"/>
        <v>20</v>
      </c>
      <c r="Q19" s="231" t="str">
        <f>IF('Car-Name'!A19="","",VLOOKUP(F19,'Car-Name'!$A$12:$B$44,2))</f>
        <v>Brandon Langel</v>
      </c>
      <c r="R19" s="232">
        <f t="shared" si="6"/>
        <v>5.3032407407407417E-2</v>
      </c>
      <c r="S19" s="217">
        <f t="shared" si="4"/>
        <v>50.283718900043638</v>
      </c>
      <c r="T19" s="149">
        <f t="shared" si="2"/>
        <v>5</v>
      </c>
      <c r="U19" s="232">
        <f>IF(P19="",(""),(R19+(VLOOKUP(P19,'Leg-1'!$F$12:$S$44,13,FALSE))))</f>
        <v>0.11606481481481482</v>
      </c>
      <c r="V19" s="8">
        <f>IF(F19="","",(O19+VLOOKUP('Leg-2'!F19,'Leg-1'!$F$12:$O$44,10,FALSE)))</f>
        <v>140</v>
      </c>
      <c r="W19" s="217">
        <f>IF(P19="","",((O19+(VLOOKUP('Leg-2'!P19,'Leg-1'!$F$12:$S$44,10,FALSE)))/(U19*24)))</f>
        <v>50.259274032708412</v>
      </c>
      <c r="X19" s="149">
        <f t="shared" si="5"/>
        <v>7</v>
      </c>
      <c r="Y19" s="341"/>
      <c r="Z19" s="341"/>
      <c r="AA19" s="341"/>
    </row>
    <row r="20" spans="1:27" s="6" customFormat="1" ht="15.75" thickBot="1" x14ac:dyDescent="0.3">
      <c r="A20" s="61">
        <f>IF('Leg-1'!F20="","",'Leg-1'!F20)</f>
        <v>16</v>
      </c>
      <c r="B20" s="62" t="str">
        <f>('Leg-1'!G20)</f>
        <v>Erica Cerovski</v>
      </c>
      <c r="C20" s="372">
        <v>0.16458333333333333</v>
      </c>
      <c r="D20" s="254" t="str">
        <f>IF((A20=""),"",VLOOKUP(A20,'Car-Name'!$A$12:$C$44,3))</f>
        <v>406-461-1390</v>
      </c>
      <c r="E20" s="375"/>
      <c r="F20" s="378">
        <v>18</v>
      </c>
      <c r="G20" s="24" t="str">
        <f>IF((F20=""),"",(VLOOKUP(F20,'Car-Name'!$A$12:$B$44,2)))</f>
        <v>Matt Hansen</v>
      </c>
      <c r="H20" s="381">
        <v>0.22400462962962964</v>
      </c>
      <c r="I20" s="28">
        <f>IF((H20=""),"",(H20-(VLOOKUP(F20,'Leg-2'!$A$12:$C$44,3,FALSE))))</f>
        <v>5.7997685185185194E-2</v>
      </c>
      <c r="J20" s="384"/>
      <c r="K20" s="28" t="str">
        <f t="shared" si="0"/>
        <v/>
      </c>
      <c r="L20" s="381"/>
      <c r="M20" s="381"/>
      <c r="N20" s="28">
        <f t="shared" si="3"/>
        <v>5.7997685185185194E-2</v>
      </c>
      <c r="O20" s="433">
        <v>64</v>
      </c>
      <c r="P20" s="147">
        <f t="shared" si="1"/>
        <v>18</v>
      </c>
      <c r="Q20" s="231" t="str">
        <f>IF('Car-Name'!A20="","",VLOOKUP(F20,'Car-Name'!$A$12:$B$44,2))</f>
        <v>Matt Hansen</v>
      </c>
      <c r="R20" s="232">
        <f t="shared" si="6"/>
        <v>5.7997685185185194E-2</v>
      </c>
      <c r="S20" s="217">
        <f t="shared" si="4"/>
        <v>45.978846537617237</v>
      </c>
      <c r="T20" s="149">
        <f t="shared" si="2"/>
        <v>10</v>
      </c>
      <c r="U20" s="232">
        <f>IF(P20="",(""),(R20+(VLOOKUP(P20,'Leg-1'!$F$12:$S$44,13,FALSE))))</f>
        <v>0.12195601851851853</v>
      </c>
      <c r="V20" s="8">
        <f>IF(F20="","",(O20+VLOOKUP('Leg-2'!F20,'Leg-1'!$F$12:$O$44,10,FALSE)))</f>
        <v>140</v>
      </c>
      <c r="W20" s="217">
        <f>IF(P20="","",((O20+(VLOOKUP('Leg-2'!P20,'Leg-1'!$F$12:$S$44,10,FALSE)))/(U20*24)))</f>
        <v>47.831451077156686</v>
      </c>
      <c r="X20" s="149">
        <f t="shared" si="5"/>
        <v>9</v>
      </c>
      <c r="Y20" s="341"/>
      <c r="Z20" s="341"/>
      <c r="AA20" s="341"/>
    </row>
    <row r="21" spans="1:27" s="6" customFormat="1" ht="15.75" thickBot="1" x14ac:dyDescent="0.3">
      <c r="A21" s="61">
        <f>IF('Leg-1'!F21="","",'Leg-1'!F21)</f>
        <v>2</v>
      </c>
      <c r="B21" s="62" t="str">
        <f>('Leg-1'!G21)</f>
        <v>Daniel Lukowski</v>
      </c>
      <c r="C21" s="372">
        <v>0.16546296296296295</v>
      </c>
      <c r="D21" s="254" t="str">
        <f>IF((A21=""),"",VLOOKUP(A21,'Car-Name'!$A$12:$C$44,3))</f>
        <v>913-634-8811</v>
      </c>
      <c r="E21" s="375"/>
      <c r="F21" s="378">
        <v>12</v>
      </c>
      <c r="G21" s="24" t="str">
        <f>IF((F21=""),"",(VLOOKUP(F21,'Car-Name'!$A$12:$B$44,2)))</f>
        <v>Rick Carnegie</v>
      </c>
      <c r="H21" s="381">
        <v>0.22500000000000001</v>
      </c>
      <c r="I21" s="28">
        <f>IF((H21=""),"",(H21-(VLOOKUP(F21,'Leg-2'!$A$12:$C$44,3,FALSE))))</f>
        <v>5.7638888888888906E-2</v>
      </c>
      <c r="J21" s="384"/>
      <c r="K21" s="28" t="str">
        <f t="shared" si="0"/>
        <v/>
      </c>
      <c r="L21" s="381"/>
      <c r="M21" s="381"/>
      <c r="N21" s="28">
        <f t="shared" si="3"/>
        <v>5.7638888888888906E-2</v>
      </c>
      <c r="O21" s="433">
        <v>64</v>
      </c>
      <c r="P21" s="147">
        <f t="shared" si="1"/>
        <v>12</v>
      </c>
      <c r="Q21" s="231" t="str">
        <f>IF('Car-Name'!A21="","",VLOOKUP(F21,'Car-Name'!$A$12:$B$44,2))</f>
        <v>Rick Carnegie</v>
      </c>
      <c r="R21" s="232">
        <f t="shared" si="6"/>
        <v>5.7638888888888906E-2</v>
      </c>
      <c r="S21" s="217">
        <f t="shared" si="4"/>
        <v>46.265060240963841</v>
      </c>
      <c r="T21" s="149">
        <f t="shared" si="2"/>
        <v>9</v>
      </c>
      <c r="U21" s="232">
        <f>IF(P21="",(""),(R21+(VLOOKUP(P21,'Leg-1'!$F$12:$S$44,13,FALSE))))</f>
        <v>0.1262152777777778</v>
      </c>
      <c r="V21" s="8">
        <f>IF(F21="","",(O21+VLOOKUP('Leg-2'!F21,'Leg-1'!$F$12:$O$44,10,FALSE)))</f>
        <v>140</v>
      </c>
      <c r="W21" s="217">
        <f>IF(P21="","",((O21+(VLOOKUP('Leg-2'!P21,'Leg-1'!$F$12:$S$44,10,FALSE)))/(U21*24)))</f>
        <v>46.21733149931223</v>
      </c>
      <c r="X21" s="149">
        <f t="shared" si="5"/>
        <v>10</v>
      </c>
      <c r="Y21" s="341"/>
      <c r="Z21" s="341"/>
      <c r="AA21" s="341"/>
    </row>
    <row r="22" spans="1:27" s="6" customFormat="1" ht="15.75" thickBot="1" x14ac:dyDescent="0.3">
      <c r="A22" s="61">
        <f>IF('Leg-1'!F22="","",'Leg-1'!F22)</f>
        <v>18</v>
      </c>
      <c r="B22" s="62" t="str">
        <f>('Leg-1'!G22)</f>
        <v>Matt Hansen</v>
      </c>
      <c r="C22" s="372">
        <v>0.16600694444444444</v>
      </c>
      <c r="D22" s="254" t="str">
        <f>IF((A22=""),"",VLOOKUP(A22,'Car-Name'!$A$12:$C$44,3))</f>
        <v>509-998-9927</v>
      </c>
      <c r="E22" s="375"/>
      <c r="F22" s="378">
        <v>5</v>
      </c>
      <c r="G22" s="24" t="str">
        <f>IF((F22=""),"",(VLOOKUP(F22,'Car-Name'!$A$12:$B$44,2)))</f>
        <v>Mike Wendland</v>
      </c>
      <c r="H22" s="381">
        <v>0.22775462962962964</v>
      </c>
      <c r="I22" s="28">
        <f>IF((H22=""),"",(H22-(VLOOKUP(F22,'Leg-2'!$A$12:$C$44,3,FALSE))))</f>
        <v>6.5949074074074077E-2</v>
      </c>
      <c r="J22" s="384"/>
      <c r="K22" s="28" t="str">
        <f t="shared" si="0"/>
        <v/>
      </c>
      <c r="L22" s="381"/>
      <c r="M22" s="381"/>
      <c r="N22" s="28">
        <f t="shared" si="3"/>
        <v>6.5949074074074077E-2</v>
      </c>
      <c r="O22" s="433">
        <v>64</v>
      </c>
      <c r="P22" s="147">
        <f t="shared" si="1"/>
        <v>5</v>
      </c>
      <c r="Q22" s="231" t="str">
        <f>IF('Car-Name'!A22="","",VLOOKUP(F22,'Car-Name'!$A$12:$B$44,2))</f>
        <v>Mike Wendland</v>
      </c>
      <c r="R22" s="232">
        <f t="shared" si="6"/>
        <v>6.5949074074074077E-2</v>
      </c>
      <c r="S22" s="217">
        <f t="shared" si="4"/>
        <v>40.435240435240431</v>
      </c>
      <c r="T22" s="149">
        <f t="shared" si="2"/>
        <v>15</v>
      </c>
      <c r="U22" s="232">
        <f>IF(P22="",(""),(R22+(VLOOKUP(P22,'Leg-1'!$F$12:$S$44,13,FALSE))))</f>
        <v>0.13447916666666668</v>
      </c>
      <c r="V22" s="8">
        <f>IF(F22="","",(O22+VLOOKUP('Leg-2'!F22,'Leg-1'!$F$12:$O$44,10,FALSE)))</f>
        <v>140</v>
      </c>
      <c r="W22" s="217">
        <f>IF(P22="","",((O22+(VLOOKUP('Leg-2'!P22,'Leg-1'!$F$12:$S$44,10,FALSE)))/(U22*24)))</f>
        <v>43.37722695584818</v>
      </c>
      <c r="X22" s="149">
        <f t="shared" si="5"/>
        <v>13</v>
      </c>
      <c r="Y22" s="341"/>
      <c r="Z22" s="341"/>
      <c r="AA22" s="341"/>
    </row>
    <row r="23" spans="1:27" s="6" customFormat="1" ht="15.75" thickBot="1" x14ac:dyDescent="0.3">
      <c r="A23" s="61">
        <f>IF('Leg-1'!F23="","",'Leg-1'!F23)</f>
        <v>20</v>
      </c>
      <c r="B23" s="62" t="str">
        <f>('Leg-1'!G23)</f>
        <v>Brandon Langel</v>
      </c>
      <c r="C23" s="372">
        <v>0.16666666666666666</v>
      </c>
      <c r="D23" s="254" t="str">
        <f>IF((A23=""),"",VLOOKUP(A23,'Car-Name'!$A$12:$C$44,3))</f>
        <v>406-390-6676</v>
      </c>
      <c r="E23" s="375"/>
      <c r="F23" s="378">
        <v>15</v>
      </c>
      <c r="G23" s="24" t="str">
        <f>IF((F23=""),"",(VLOOKUP(F23,'Car-Name'!$A$12:$B$44,2)))</f>
        <v>Wayne Campbell</v>
      </c>
      <c r="H23" s="381">
        <v>0.22878472222222224</v>
      </c>
      <c r="I23" s="28">
        <f>IF((H23=""),"",(H23-(VLOOKUP(F23,'Leg-2'!$A$12:$C$44,3,FALSE))))</f>
        <v>5.9305555555555584E-2</v>
      </c>
      <c r="J23" s="384"/>
      <c r="K23" s="28" t="str">
        <f t="shared" si="0"/>
        <v/>
      </c>
      <c r="L23" s="381"/>
      <c r="M23" s="381"/>
      <c r="N23" s="28">
        <f t="shared" si="3"/>
        <v>5.9305555555555584E-2</v>
      </c>
      <c r="O23" s="433">
        <v>64</v>
      </c>
      <c r="P23" s="147">
        <f t="shared" si="1"/>
        <v>15</v>
      </c>
      <c r="Q23" s="231" t="str">
        <f>IF('Car-Name'!A23="","",VLOOKUP(F23,'Car-Name'!$A$12:$B$44,2))</f>
        <v>Wayne Campbell</v>
      </c>
      <c r="R23" s="232">
        <f t="shared" si="6"/>
        <v>5.9305555555555584E-2</v>
      </c>
      <c r="S23" s="217">
        <f t="shared" si="4"/>
        <v>44.96487119437937</v>
      </c>
      <c r="T23" s="149">
        <f t="shared" si="2"/>
        <v>11</v>
      </c>
      <c r="U23" s="232">
        <f>IF(P23="",(""),(R23+(VLOOKUP(P23,'Leg-1'!$F$12:$S$44,13,FALSE))))</f>
        <v>0.1330439814814815</v>
      </c>
      <c r="V23" s="8">
        <f>IF(F23="","",(O23+VLOOKUP('Leg-2'!F23,'Leg-1'!$F$12:$O$44,10,FALSE)))</f>
        <v>140</v>
      </c>
      <c r="W23" s="217">
        <f>IF(P23="","",((O23+(VLOOKUP('Leg-2'!P23,'Leg-1'!$F$12:$S$44,10,FALSE)))/(U23*24)))</f>
        <v>43.845150065245754</v>
      </c>
      <c r="X23" s="149">
        <f t="shared" si="5"/>
        <v>11</v>
      </c>
      <c r="Y23" s="341"/>
      <c r="Z23" s="341"/>
      <c r="AA23" s="341"/>
    </row>
    <row r="24" spans="1:27" s="6" customFormat="1" ht="15.75" thickBot="1" x14ac:dyDescent="0.3">
      <c r="A24" s="61">
        <f>IF('Leg-1'!F24="","",'Leg-1'!F24)</f>
        <v>12</v>
      </c>
      <c r="B24" s="62" t="str">
        <f>('Leg-1'!G24)</f>
        <v>Rick Carnegie</v>
      </c>
      <c r="C24" s="372">
        <v>0.1673611111111111</v>
      </c>
      <c r="D24" s="254" t="str">
        <f>IF((A24=""),"",VLOOKUP(A24,'Car-Name'!$A$12:$C$44,3))</f>
        <v>509-891-9224</v>
      </c>
      <c r="E24" s="375"/>
      <c r="F24" s="378">
        <v>10</v>
      </c>
      <c r="G24" s="24" t="str">
        <f>IF((F24=""),"",(VLOOKUP(F24,'Car-Name'!$A$12:$B$44,2)))</f>
        <v>Kirk Peterson</v>
      </c>
      <c r="H24" s="381">
        <v>0.22994212962962965</v>
      </c>
      <c r="I24" s="28">
        <f>IF((H24=""),"",(H24-(VLOOKUP(F24,'Leg-2'!$A$12:$C$44,3,FALSE))))</f>
        <v>6.1886574074074108E-2</v>
      </c>
      <c r="J24" s="384"/>
      <c r="K24" s="28" t="str">
        <f t="shared" si="0"/>
        <v/>
      </c>
      <c r="L24" s="381"/>
      <c r="M24" s="381"/>
      <c r="N24" s="28">
        <f t="shared" si="3"/>
        <v>6.1886574074074108E-2</v>
      </c>
      <c r="O24" s="433">
        <v>64</v>
      </c>
      <c r="P24" s="147">
        <f t="shared" si="1"/>
        <v>10</v>
      </c>
      <c r="Q24" s="231" t="str">
        <f>IF('Car-Name'!A24="","",VLOOKUP(F24,'Car-Name'!$A$12:$B$44,2))</f>
        <v>Kirk Peterson</v>
      </c>
      <c r="R24" s="232">
        <f t="shared" si="6"/>
        <v>6.1886574074074108E-2</v>
      </c>
      <c r="S24" s="217">
        <f t="shared" si="4"/>
        <v>43.089582943706731</v>
      </c>
      <c r="T24" s="149">
        <f t="shared" si="2"/>
        <v>12</v>
      </c>
      <c r="U24" s="232">
        <f>IF(P24="",(""),(R24+(VLOOKUP(P24,'Leg-1'!$F$12:$S$44,13,FALSE))))</f>
        <v>0.13371527777777781</v>
      </c>
      <c r="V24" s="8">
        <f>IF(F24="","",(O24+VLOOKUP('Leg-2'!F24,'Leg-1'!$F$12:$O$44,10,FALSE)))</f>
        <v>140</v>
      </c>
      <c r="W24" s="217">
        <f>IF(P24="","",((O24+(VLOOKUP('Leg-2'!P24,'Leg-1'!$F$12:$S$44,10,FALSE)))/(U24*24)))</f>
        <v>43.625032459101526</v>
      </c>
      <c r="X24" s="149">
        <f t="shared" si="5"/>
        <v>12</v>
      </c>
      <c r="Y24" s="341"/>
      <c r="Z24" s="341"/>
      <c r="AA24" s="341"/>
    </row>
    <row r="25" spans="1:27" s="6" customFormat="1" ht="15.75" thickBot="1" x14ac:dyDescent="0.3">
      <c r="A25" s="61">
        <f>IF('Leg-1'!F25="","",'Leg-1'!F25)</f>
        <v>10</v>
      </c>
      <c r="B25" s="62" t="str">
        <f>('Leg-1'!G25)</f>
        <v>Kirk Peterson</v>
      </c>
      <c r="C25" s="372">
        <v>0.16805555555555554</v>
      </c>
      <c r="D25" s="254" t="str">
        <f>IF((A25=""),"",VLOOKUP(A25,'Car-Name'!$A$12:$C$44,3))</f>
        <v>505-670-8978</v>
      </c>
      <c r="E25" s="375"/>
      <c r="F25" s="378">
        <v>2</v>
      </c>
      <c r="G25" s="24" t="str">
        <f>IF((F25=""),"",(VLOOKUP(F25,'Car-Name'!$A$12:$B$44,2)))</f>
        <v>Daniel Lukowski</v>
      </c>
      <c r="H25" s="381">
        <v>0.2300810185185185</v>
      </c>
      <c r="I25" s="28">
        <f>IF((H25=""),"",(H25-(VLOOKUP(F25,'Leg-2'!$A$12:$C$44,3,FALSE))))</f>
        <v>6.4618055555555554E-2</v>
      </c>
      <c r="J25" s="384"/>
      <c r="K25" s="28" t="str">
        <f t="shared" si="0"/>
        <v/>
      </c>
      <c r="L25" s="381"/>
      <c r="M25" s="381"/>
      <c r="N25" s="28">
        <f t="shared" si="3"/>
        <v>6.4618055555555554E-2</v>
      </c>
      <c r="O25" s="433">
        <v>64</v>
      </c>
      <c r="P25" s="147">
        <f t="shared" si="1"/>
        <v>2</v>
      </c>
      <c r="Q25" s="231" t="str">
        <f>IF('Car-Name'!A25="","",VLOOKUP(F25,'Car-Name'!$A$12:$B$44,2))</f>
        <v>Daniel Lukowski</v>
      </c>
      <c r="R25" s="232">
        <f t="shared" si="6"/>
        <v>6.4618055555555554E-2</v>
      </c>
      <c r="S25" s="217">
        <f t="shared" si="4"/>
        <v>41.268135411069316</v>
      </c>
      <c r="T25" s="149">
        <f t="shared" si="2"/>
        <v>14</v>
      </c>
      <c r="U25" s="232">
        <f>IF(P25="",(""),(R25+(VLOOKUP(P25,'Leg-1'!$F$12:$S$44,13,FALSE))))</f>
        <v>0.13754629629629628</v>
      </c>
      <c r="V25" s="8">
        <f>IF(F25="","",(O25+VLOOKUP('Leg-2'!F25,'Leg-1'!$F$12:$O$44,10,FALSE)))</f>
        <v>140</v>
      </c>
      <c r="W25" s="217">
        <f>IF(P25="","",((O25+(VLOOKUP('Leg-2'!P25,'Leg-1'!$F$12:$S$44,10,FALSE)))/(U25*24)))</f>
        <v>42.409962975429153</v>
      </c>
      <c r="X25" s="149">
        <f t="shared" si="5"/>
        <v>15</v>
      </c>
      <c r="Y25" s="341"/>
      <c r="Z25" s="341"/>
      <c r="AA25" s="341"/>
    </row>
    <row r="26" spans="1:27" s="6" customFormat="1" ht="15.75" thickBot="1" x14ac:dyDescent="0.3">
      <c r="A26" s="61">
        <f>IF('Leg-1'!F26="","",'Leg-1'!F26)</f>
        <v>11</v>
      </c>
      <c r="B26" s="62" t="str">
        <f>('Leg-1'!G26)</f>
        <v>Sony Bishop</v>
      </c>
      <c r="C26" s="372">
        <v>0.16874999999999998</v>
      </c>
      <c r="D26" s="254" t="str">
        <f>IF((A26=""),"",VLOOKUP(A26,'Car-Name'!$A$12:$C$44,3))</f>
        <v>714-305-6461</v>
      </c>
      <c r="E26" s="375"/>
      <c r="F26" s="378">
        <v>11</v>
      </c>
      <c r="G26" s="24" t="str">
        <f>IF((F26=""),"",(VLOOKUP(F26,'Car-Name'!$A$12:$B$44,2)))</f>
        <v>Sony Bishop</v>
      </c>
      <c r="H26" s="381">
        <v>0.23137731481481483</v>
      </c>
      <c r="I26" s="28">
        <f>IF((H26=""),"",(H26-(VLOOKUP(F26,'Leg-2'!$A$12:$C$44,3,FALSE))))</f>
        <v>6.2627314814814844E-2</v>
      </c>
      <c r="J26" s="384"/>
      <c r="K26" s="28" t="str">
        <f t="shared" si="0"/>
        <v/>
      </c>
      <c r="L26" s="381"/>
      <c r="M26" s="381"/>
      <c r="N26" s="28">
        <f t="shared" si="3"/>
        <v>6.2627314814814844E-2</v>
      </c>
      <c r="O26" s="433">
        <v>64</v>
      </c>
      <c r="P26" s="147">
        <f t="shared" si="1"/>
        <v>11</v>
      </c>
      <c r="Q26" s="231" t="str">
        <f>IF('Car-Name'!A26="","",VLOOKUP(F26,'Car-Name'!$A$12:$B$44,2))</f>
        <v>Sony Bishop</v>
      </c>
      <c r="R26" s="232">
        <f t="shared" si="6"/>
        <v>6.2627314814814844E-2</v>
      </c>
      <c r="S26" s="217">
        <f t="shared" si="4"/>
        <v>42.579929772685254</v>
      </c>
      <c r="T26" s="149">
        <f t="shared" si="2"/>
        <v>13</v>
      </c>
      <c r="U26" s="232">
        <f>IF(P26="",(""),(R26+(VLOOKUP(P26,'Leg-1'!$F$12:$S$44,13,FALSE))))</f>
        <v>0.13625000000000004</v>
      </c>
      <c r="V26" s="8">
        <f>IF(F26="","",(O26+VLOOKUP('Leg-2'!F26,'Leg-1'!$F$12:$O$44,10,FALSE)))</f>
        <v>140</v>
      </c>
      <c r="W26" s="217">
        <f>IF(P26="","",((O26+(VLOOKUP('Leg-2'!P26,'Leg-1'!$F$12:$S$44,10,FALSE)))/(U26*24)))</f>
        <v>42.813455657492341</v>
      </c>
      <c r="X26" s="149">
        <f t="shared" si="5"/>
        <v>14</v>
      </c>
      <c r="Y26" s="341"/>
      <c r="Z26" s="341"/>
      <c r="AA26" s="341"/>
    </row>
    <row r="27" spans="1:27" s="6" customFormat="1" ht="15.75" thickBot="1" x14ac:dyDescent="0.3">
      <c r="A27" s="61">
        <f>IF('Leg-1'!F27="","",'Leg-1'!F27)</f>
        <v>15</v>
      </c>
      <c r="B27" s="62" t="str">
        <f>('Leg-1'!G27)</f>
        <v>Wayne Campbell</v>
      </c>
      <c r="C27" s="372">
        <v>0.16947916666666665</v>
      </c>
      <c r="D27" s="254" t="str">
        <f>IF((A27=""),"",VLOOKUP(A27,'Car-Name'!$A$12:$C$44,3))</f>
        <v>406-899-2630</v>
      </c>
      <c r="E27" s="375"/>
      <c r="F27" s="378">
        <v>1</v>
      </c>
      <c r="G27" s="24" t="str">
        <f>IF((F27=""),"",(VLOOKUP(F27,'Car-Name'!$A$12:$B$44,2)))</f>
        <v>Bill Comer</v>
      </c>
      <c r="H27" s="381">
        <v>0.24384259259259258</v>
      </c>
      <c r="I27" s="28">
        <f>IF((H27=""),"",(H27-(VLOOKUP(F27,'Leg-2'!$A$12:$C$44,3,FALSE))))</f>
        <v>7.3703703703703716E-2</v>
      </c>
      <c r="J27" s="384"/>
      <c r="K27" s="28" t="str">
        <f t="shared" si="0"/>
        <v/>
      </c>
      <c r="L27" s="381"/>
      <c r="M27" s="381"/>
      <c r="N27" s="28">
        <f t="shared" si="3"/>
        <v>7.3703703703703716E-2</v>
      </c>
      <c r="O27" s="433">
        <v>64</v>
      </c>
      <c r="P27" s="147">
        <f t="shared" si="1"/>
        <v>1</v>
      </c>
      <c r="Q27" s="231" t="str">
        <f>IF('Car-Name'!A27="","",VLOOKUP(F27,'Car-Name'!$A$12:$B$44,2))</f>
        <v>Bill Comer</v>
      </c>
      <c r="R27" s="232">
        <f t="shared" si="6"/>
        <v>7.3703703703703716E-2</v>
      </c>
      <c r="S27" s="217">
        <f t="shared" si="4"/>
        <v>36.180904522613062</v>
      </c>
      <c r="T27" s="149">
        <f t="shared" si="2"/>
        <v>16</v>
      </c>
      <c r="U27" s="232">
        <f>IF(P27="",(""),(R27+(VLOOKUP(P27,'Leg-1'!$F$12:$S$44,13,FALSE))))</f>
        <v>0.15754629629629632</v>
      </c>
      <c r="V27" s="8">
        <f>IF(F27="","",(O27+VLOOKUP('Leg-2'!F27,'Leg-1'!$F$12:$O$44,10,FALSE)))</f>
        <v>140</v>
      </c>
      <c r="W27" s="217">
        <f>IF(P27="","",((O27+(VLOOKUP('Leg-2'!P27,'Leg-1'!$F$12:$S$44,10,FALSE)))/(U27*24)))</f>
        <v>37.02615339406406</v>
      </c>
      <c r="X27" s="149">
        <f t="shared" si="5"/>
        <v>17</v>
      </c>
      <c r="Y27" s="341"/>
      <c r="Z27" s="341"/>
      <c r="AA27" s="341"/>
    </row>
    <row r="28" spans="1:27" s="6" customFormat="1" x14ac:dyDescent="0.25">
      <c r="A28" s="61">
        <f>IF('Leg-1'!F28="","",'Leg-1'!F28)</f>
        <v>1</v>
      </c>
      <c r="B28" s="62" t="str">
        <f>('Leg-1'!G28)</f>
        <v>Bill Comer</v>
      </c>
      <c r="C28" s="372">
        <v>0.17013888888888887</v>
      </c>
      <c r="D28" s="254" t="str">
        <f>IF((A28=""),"",VLOOKUP(A28,'Car-Name'!$A$12:$C$44,3))</f>
        <v>630-300-8567</v>
      </c>
      <c r="E28" s="375"/>
      <c r="F28" s="378">
        <v>14</v>
      </c>
      <c r="G28" s="24" t="str">
        <f>IF((F28=""),"",(VLOOKUP(F28,'Car-Name'!$A$12:$B$44,2)))</f>
        <v>Gary Yeager</v>
      </c>
      <c r="H28" s="381">
        <v>0.24734953703703702</v>
      </c>
      <c r="I28" s="28">
        <f>IF((H28=""),"",(H28-(VLOOKUP(F28,'Leg-2'!$A$12:$C$44,3,FALSE))))</f>
        <v>7.6400462962962934E-2</v>
      </c>
      <c r="J28" s="384"/>
      <c r="K28" s="28" t="str">
        <f t="shared" si="0"/>
        <v/>
      </c>
      <c r="L28" s="381"/>
      <c r="M28" s="381"/>
      <c r="N28" s="28">
        <f t="shared" si="3"/>
        <v>7.6400462962962934E-2</v>
      </c>
      <c r="O28" s="433">
        <v>64</v>
      </c>
      <c r="P28" s="147">
        <f t="shared" si="1"/>
        <v>14</v>
      </c>
      <c r="Q28" s="231" t="str">
        <f>IF('Car-Name'!A28="","",VLOOKUP(F28,'Car-Name'!$A$12:$B$44,2))</f>
        <v>Gary Yeager</v>
      </c>
      <c r="R28" s="232">
        <f t="shared" si="6"/>
        <v>7.6400462962962934E-2</v>
      </c>
      <c r="S28" s="217">
        <f t="shared" si="4"/>
        <v>34.903802454173622</v>
      </c>
      <c r="T28" s="149">
        <f t="shared" si="2"/>
        <v>17</v>
      </c>
      <c r="U28" s="232">
        <f>IF(P28="",(""),(R28+(VLOOKUP(P28,'Leg-1'!$F$12:$S$44,13,FALSE))))</f>
        <v>0.1799884259259259</v>
      </c>
      <c r="V28" s="8">
        <f>IF(F28="","",(O28+VLOOKUP('Leg-2'!F28,'Leg-1'!$F$12:$O$44,10,FALSE)))</f>
        <v>140</v>
      </c>
      <c r="W28" s="217">
        <f>IF(P28="","",((O28+(VLOOKUP('Leg-2'!P28,'Leg-1'!$F$12:$S$44,10,FALSE)))/(U28*24)))</f>
        <v>32.409491351038525</v>
      </c>
      <c r="X28" s="149">
        <f t="shared" si="5"/>
        <v>19</v>
      </c>
      <c r="Y28" s="341"/>
      <c r="Z28" s="341"/>
      <c r="AA28" s="341"/>
    </row>
    <row r="29" spans="1:27" s="6" customFormat="1" x14ac:dyDescent="0.25">
      <c r="A29" s="61">
        <f>IF('Leg-1'!F29="","",'Leg-1'!F29)</f>
        <v>8</v>
      </c>
      <c r="B29" s="62" t="str">
        <f>('Leg-1'!G29)</f>
        <v>Ed Wright</v>
      </c>
      <c r="C29" s="372"/>
      <c r="D29" s="254" t="str">
        <f>IF((A29=""),"",VLOOKUP(A29,'Car-Name'!$A$12:$C$44,3))</f>
        <v>785-462-5050</v>
      </c>
      <c r="E29" s="375"/>
      <c r="F29" s="378">
        <v>7</v>
      </c>
      <c r="G29" s="24" t="str">
        <f>IF((F29=""),"",(VLOOKUP(F29,'Car-Name'!$A$12:$B$44,2)))</f>
        <v>Tom Carnegie</v>
      </c>
      <c r="H29" s="381"/>
      <c r="I29" s="28" t="str">
        <f>IF((H29=""),"",(H29-(VLOOKUP(F29,'Leg-2'!$A$12:$C$44,3,FALSE))))</f>
        <v/>
      </c>
      <c r="J29" s="384" t="s">
        <v>43</v>
      </c>
      <c r="K29" s="28">
        <f t="shared" si="0"/>
        <v>8.6817129629629605E-2</v>
      </c>
      <c r="L29" s="381"/>
      <c r="M29" s="381"/>
      <c r="N29" s="28">
        <f t="shared" si="3"/>
        <v>8.6817129629629605E-2</v>
      </c>
      <c r="O29" s="434">
        <v>5.4</v>
      </c>
      <c r="P29" s="147">
        <f t="shared" si="1"/>
        <v>7</v>
      </c>
      <c r="Q29" s="231" t="str">
        <f>IF('Car-Name'!A29="","",VLOOKUP(F29,'Car-Name'!$A$12:$B$44,2))</f>
        <v>Tom Carnegie</v>
      </c>
      <c r="R29" s="232">
        <f t="shared" si="6"/>
        <v>8.6817129629629605E-2</v>
      </c>
      <c r="S29" s="217">
        <f t="shared" si="4"/>
        <v>2.591654446073858</v>
      </c>
      <c r="T29" s="149">
        <f t="shared" si="2"/>
        <v>18</v>
      </c>
      <c r="U29" s="232">
        <f>IF(P29="",(""),(R29+(VLOOKUP(P29,'Leg-1'!$F$12:$S$44,13,FALSE))))</f>
        <v>0.14946759259259257</v>
      </c>
      <c r="V29" s="8">
        <f>IF(F29="","",(O29+VLOOKUP('Leg-2'!F29,'Leg-1'!$F$12:$O$44,10,FALSE)))</f>
        <v>81.400000000000006</v>
      </c>
      <c r="W29" s="217">
        <f>IF(P29="","",((O29+(VLOOKUP('Leg-2'!P29,'Leg-1'!$F$12:$S$44,10,FALSE)))/(U29*24)))</f>
        <v>22.6916524701874</v>
      </c>
      <c r="X29" s="149">
        <f t="shared" si="5"/>
        <v>16</v>
      </c>
      <c r="Y29" s="341"/>
      <c r="Z29" s="341"/>
      <c r="AA29" s="341"/>
    </row>
    <row r="30" spans="1:27" s="6" customFormat="1" x14ac:dyDescent="0.25">
      <c r="A30" s="61">
        <f>IF('Leg-1'!F30="","",'Leg-1'!F30)</f>
        <v>14</v>
      </c>
      <c r="B30" s="62" t="str">
        <f>('Leg-1'!G30)</f>
        <v>Gary Yeager</v>
      </c>
      <c r="C30" s="372">
        <v>0.17094907407407409</v>
      </c>
      <c r="D30" s="254" t="str">
        <f>IF((A30=""),"",VLOOKUP(A30,'Car-Name'!$A$12:$C$44,3))</f>
        <v>509-994-6552</v>
      </c>
      <c r="E30" s="375"/>
      <c r="F30" s="378">
        <v>8</v>
      </c>
      <c r="G30" s="24" t="str">
        <f>IF((F30=""),"",(VLOOKUP(F30,'Car-Name'!$A$12:$B$44,2)))</f>
        <v>Ed Wright</v>
      </c>
      <c r="H30" s="381"/>
      <c r="I30" s="28" t="str">
        <f>IF((H30=""),"",(H30-(VLOOKUP(F30,'Leg-2'!$A$12:$C$44,3,FALSE))))</f>
        <v/>
      </c>
      <c r="J30" s="384" t="s">
        <v>43</v>
      </c>
      <c r="K30" s="28">
        <f t="shared" si="0"/>
        <v>8.6817129629629605E-2</v>
      </c>
      <c r="L30" s="381"/>
      <c r="M30" s="381"/>
      <c r="N30" s="28">
        <f t="shared" si="3"/>
        <v>8.6817129629629605E-2</v>
      </c>
      <c r="O30" s="434">
        <v>0</v>
      </c>
      <c r="P30" s="147">
        <f t="shared" si="1"/>
        <v>8</v>
      </c>
      <c r="Q30" s="231" t="str">
        <f>IF('Car-Name'!A30="","",VLOOKUP(F30,'Car-Name'!$A$12:$B$44,2))</f>
        <v>Ed Wright</v>
      </c>
      <c r="R30" s="232">
        <f t="shared" si="6"/>
        <v>8.6817129629629605E-2</v>
      </c>
      <c r="S30" s="217">
        <f t="shared" si="4"/>
        <v>0</v>
      </c>
      <c r="T30" s="149">
        <f t="shared" si="2"/>
        <v>18</v>
      </c>
      <c r="U30" s="232">
        <f>IF(P30="",(""),(R30+(VLOOKUP(P30,'Leg-1'!$F$12:$S$44,13,FALSE))))</f>
        <v>0.16693287037037036</v>
      </c>
      <c r="V30" s="8">
        <f>IF(F30="","",(O30+VLOOKUP('Leg-2'!F30,'Leg-1'!$F$12:$O$44,10,FALSE)))</f>
        <v>76</v>
      </c>
      <c r="W30" s="217">
        <f>IF(P30="","",((O30+(VLOOKUP('Leg-2'!P30,'Leg-1'!$F$12:$S$44,10,FALSE)))/(U30*24)))</f>
        <v>18.969701171739583</v>
      </c>
      <c r="X30" s="149">
        <f t="shared" si="5"/>
        <v>18</v>
      </c>
      <c r="Y30" s="341"/>
      <c r="Z30" s="341"/>
      <c r="AA30" s="341"/>
    </row>
    <row r="31" spans="1:27" s="6" customFormat="1" x14ac:dyDescent="0.25">
      <c r="A31" s="61">
        <f>IF('Leg-1'!F31="","",'Leg-1'!F31)</f>
        <v>3</v>
      </c>
      <c r="B31" s="62" t="str">
        <f>('Leg-1'!G31)</f>
        <v>Nan Robison</v>
      </c>
      <c r="C31" s="372"/>
      <c r="D31" s="254" t="str">
        <f>IF((A31=""),"",VLOOKUP(A31,'Car-Name'!$A$12:$C$44,3))</f>
        <v>509-701-4359</v>
      </c>
      <c r="E31" s="375"/>
      <c r="F31" s="378">
        <v>3</v>
      </c>
      <c r="G31" s="24" t="str">
        <f>IF((F31=""),"",(VLOOKUP(F31,'Car-Name'!$A$12:$B$44,2)))</f>
        <v>Nan Robison</v>
      </c>
      <c r="H31" s="381"/>
      <c r="I31" s="28" t="str">
        <f>IF((H31=""),"",(H31-(VLOOKUP(F31,'Leg-2'!$A$12:$C$44,3,FALSE))))</f>
        <v/>
      </c>
      <c r="J31" s="384" t="s">
        <v>43</v>
      </c>
      <c r="K31" s="28">
        <f t="shared" si="0"/>
        <v>8.6817129629629605E-2</v>
      </c>
      <c r="L31" s="381"/>
      <c r="M31" s="381"/>
      <c r="N31" s="28">
        <f t="shared" si="3"/>
        <v>8.6817129629629605E-2</v>
      </c>
      <c r="O31" s="434">
        <v>0</v>
      </c>
      <c r="P31" s="147">
        <f t="shared" si="1"/>
        <v>3</v>
      </c>
      <c r="Q31" s="231" t="str">
        <f>IF('Car-Name'!A31="","",VLOOKUP(F31,'Car-Name'!$A$12:$B$44,2))</f>
        <v>Nan Robison</v>
      </c>
      <c r="R31" s="232">
        <f t="shared" si="6"/>
        <v>8.6817129629629605E-2</v>
      </c>
      <c r="S31" s="217">
        <f t="shared" si="4"/>
        <v>0</v>
      </c>
      <c r="T31" s="149">
        <f t="shared" si="2"/>
        <v>18</v>
      </c>
      <c r="U31" s="232">
        <f>IF(P31="",(""),(R31+(VLOOKUP(P31,'Leg-1'!$F$12:$S$44,13,FALSE))))</f>
        <v>0.20082175925925924</v>
      </c>
      <c r="V31" s="8">
        <f>IF(F31="","",(O31+VLOOKUP('Leg-2'!F31,'Leg-1'!$F$12:$O$44,10,FALSE)))</f>
        <v>3.5</v>
      </c>
      <c r="W31" s="217">
        <f>IF(P31="","",((O31+(VLOOKUP('Leg-2'!P31,'Leg-1'!$F$12:$S$44,10,FALSE)))/(U31*24)))</f>
        <v>0.72618292893781344</v>
      </c>
      <c r="X31" s="149">
        <f t="shared" si="5"/>
        <v>20</v>
      </c>
      <c r="Y31" s="341"/>
      <c r="Z31" s="341"/>
      <c r="AA31" s="341"/>
    </row>
    <row r="32" spans="1:27" s="6" customFormat="1" x14ac:dyDescent="0.25">
      <c r="A32" s="61" t="str">
        <f>IF('Leg-1'!F32="","",'Leg-1'!F32)</f>
        <v/>
      </c>
      <c r="B32" s="62" t="str">
        <f>('Leg-1'!G32)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IF((H32=""),"",(H32-(VLOOKUP(F32,'Leg-2'!$A$12:$C$44,3,FALSE))))</f>
        <v/>
      </c>
      <c r="J32" s="384"/>
      <c r="K32" s="28" t="str">
        <f t="shared" ref="K32:K44" si="7">IF((J32="Slow"),(((1/24/4))+(MAX($I$12:$I$44))),"" )</f>
        <v/>
      </c>
      <c r="L32" s="381"/>
      <c r="M32" s="381"/>
      <c r="N32" s="28" t="str">
        <f t="shared" si="3"/>
        <v/>
      </c>
      <c r="O32" s="434"/>
      <c r="P32" s="147" t="str">
        <f t="shared" si="1"/>
        <v/>
      </c>
      <c r="Q32" s="231" t="e">
        <f>IF('Car-Name'!A32="","",VLOOKUP(F32,'Car-Name'!$A$12:$B$44,2))</f>
        <v>#N/A</v>
      </c>
      <c r="R32" s="232" t="str">
        <f t="shared" si="6"/>
        <v/>
      </c>
      <c r="S32" s="217" t="str">
        <f t="shared" si="4"/>
        <v/>
      </c>
      <c r="T32" s="149" t="str">
        <f t="shared" si="2"/>
        <v/>
      </c>
      <c r="U32" s="232" t="str">
        <f>IF(P32="",(""),(R32+(VLOOKUP(P32,'Leg-1'!$F$12:$S$44,13,FALSE))))</f>
        <v/>
      </c>
      <c r="V32" s="8" t="str">
        <f>IF(F32="","",(O32+VLOOKUP('Leg-2'!F32,'Leg-1'!$F$12:$O$44,10,FALSE)))</f>
        <v/>
      </c>
      <c r="W32" s="217" t="str">
        <f>IF(P32="","",((O32+(VLOOKUP('Leg-2'!P32,'Leg-1'!$F$12:$S$44,10,FALSE)))/(U32*24)))</f>
        <v/>
      </c>
      <c r="X32" s="149" t="str">
        <f t="shared" si="5"/>
        <v/>
      </c>
      <c r="Y32" s="341"/>
      <c r="Z32" s="341"/>
      <c r="AA32" s="341"/>
    </row>
    <row r="33" spans="1:27" s="6" customFormat="1" x14ac:dyDescent="0.25">
      <c r="A33" s="61" t="str">
        <f>IF('Leg-1'!F33="","",'Leg-1'!F33)</f>
        <v/>
      </c>
      <c r="B33" s="62" t="str">
        <f>('Leg-1'!G33)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IF((H33=""),"",(H33-(VLOOKUP(F33,'Leg-2'!$A$12:$C$44,3,FALSE))))</f>
        <v/>
      </c>
      <c r="J33" s="384"/>
      <c r="K33" s="28" t="str">
        <f t="shared" si="7"/>
        <v/>
      </c>
      <c r="L33" s="381"/>
      <c r="M33" s="381"/>
      <c r="N33" s="28" t="str">
        <f t="shared" si="3"/>
        <v/>
      </c>
      <c r="O33" s="434"/>
      <c r="P33" s="147" t="str">
        <f t="shared" si="1"/>
        <v/>
      </c>
      <c r="Q33" s="231" t="e">
        <f>IF('Car-Name'!A33="","",VLOOKUP(F33,'Car-Name'!$A$12:$B$44,2))</f>
        <v>#N/A</v>
      </c>
      <c r="R33" s="232" t="str">
        <f t="shared" si="6"/>
        <v/>
      </c>
      <c r="S33" s="217" t="str">
        <f t="shared" si="4"/>
        <v/>
      </c>
      <c r="T33" s="149" t="str">
        <f t="shared" si="2"/>
        <v/>
      </c>
      <c r="U33" s="232" t="str">
        <f>IF(P33="",(""),(R33+(VLOOKUP(P33,'Leg-1'!$F$12:$S$44,13,FALSE))))</f>
        <v/>
      </c>
      <c r="V33" s="8" t="str">
        <f>IF(F33="","",(O33+VLOOKUP('Leg-2'!F33,'Leg-1'!$F$12:$O$44,10,FALSE)))</f>
        <v/>
      </c>
      <c r="W33" s="217" t="str">
        <f>IF(P33="","",((O33+(VLOOKUP('Leg-2'!P33,'Leg-1'!$F$12:$S$44,10,FALSE)))/(U33*24)))</f>
        <v/>
      </c>
      <c r="X33" s="149" t="str">
        <f t="shared" si="5"/>
        <v/>
      </c>
      <c r="Y33" s="341"/>
      <c r="Z33" s="341"/>
      <c r="AA33" s="341"/>
    </row>
    <row r="34" spans="1:27" s="6" customFormat="1" x14ac:dyDescent="0.25">
      <c r="A34" s="61" t="str">
        <f>IF('Leg-1'!F34="","",'Leg-1'!F34)</f>
        <v/>
      </c>
      <c r="B34" s="62" t="str">
        <f>('Leg-1'!G34)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IF((H34=""),"",(H34-(VLOOKUP(F34,'Leg-2'!$A$12:$C$44,3,FALSE))))</f>
        <v/>
      </c>
      <c r="J34" s="384"/>
      <c r="K34" s="28" t="str">
        <f t="shared" si="7"/>
        <v/>
      </c>
      <c r="L34" s="381"/>
      <c r="M34" s="381"/>
      <c r="N34" s="28" t="str">
        <f t="shared" si="3"/>
        <v/>
      </c>
      <c r="O34" s="434"/>
      <c r="P34" s="147" t="str">
        <f t="shared" si="1"/>
        <v/>
      </c>
      <c r="Q34" s="231" t="e">
        <f>IF('Car-Name'!A34="","",VLOOKUP(F34,'Car-Name'!$A$12:$B$44,2))</f>
        <v>#N/A</v>
      </c>
      <c r="R34" s="232" t="str">
        <f t="shared" si="6"/>
        <v/>
      </c>
      <c r="S34" s="217" t="str">
        <f t="shared" si="4"/>
        <v/>
      </c>
      <c r="T34" s="149" t="str">
        <f t="shared" si="2"/>
        <v/>
      </c>
      <c r="U34" s="232" t="str">
        <f>IF(P34="",(""),(R34+(VLOOKUP(P34,'Leg-1'!$F$12:$S$44,13,FALSE))))</f>
        <v/>
      </c>
      <c r="V34" s="8" t="str">
        <f>IF(F34="","",(O34+VLOOKUP('Leg-2'!F34,'Leg-1'!$F$12:$O$44,10,FALSE)))</f>
        <v/>
      </c>
      <c r="W34" s="217" t="str">
        <f>IF(P34="","",((O34+(VLOOKUP('Leg-2'!P34,'Leg-1'!$F$12:$S$44,10,FALSE)))/(U34*24)))</f>
        <v/>
      </c>
      <c r="X34" s="149" t="str">
        <f t="shared" si="5"/>
        <v/>
      </c>
      <c r="Y34" s="341"/>
      <c r="Z34" s="341"/>
      <c r="AA34" s="341"/>
    </row>
    <row r="35" spans="1:27" s="6" customFormat="1" x14ac:dyDescent="0.25">
      <c r="A35" s="61" t="str">
        <f>IF('Leg-1'!F35="","",'Leg-1'!F35)</f>
        <v/>
      </c>
      <c r="B35" s="62" t="str">
        <f>('Leg-1'!G35)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IF((H35=""),"",(H35-(VLOOKUP(F35,'Leg-2'!$A$12:$C$44,3,FALSE))))</f>
        <v/>
      </c>
      <c r="J35" s="384"/>
      <c r="K35" s="28" t="str">
        <f t="shared" si="7"/>
        <v/>
      </c>
      <c r="L35" s="381"/>
      <c r="M35" s="381"/>
      <c r="N35" s="28" t="str">
        <f t="shared" si="3"/>
        <v/>
      </c>
      <c r="O35" s="434"/>
      <c r="P35" s="147" t="str">
        <f t="shared" si="1"/>
        <v/>
      </c>
      <c r="Q35" s="231" t="str">
        <f>IF('Car-Name'!A35="","",VLOOKUP(F35,'Car-Name'!$A$12:$B$44,2))</f>
        <v/>
      </c>
      <c r="R35" s="232" t="str">
        <f t="shared" si="6"/>
        <v/>
      </c>
      <c r="S35" s="217" t="str">
        <f t="shared" si="4"/>
        <v/>
      </c>
      <c r="T35" s="149" t="str">
        <f t="shared" si="2"/>
        <v/>
      </c>
      <c r="U35" s="232" t="str">
        <f>IF(P35="",(""),(R35+(VLOOKUP(P35,'Leg-1'!$F$12:$S$44,13,FALSE))))</f>
        <v/>
      </c>
      <c r="V35" s="8" t="str">
        <f>IF(F35="","",(O35+VLOOKUP('Leg-2'!F35,'Leg-1'!$F$12:$O$44,10,FALSE)))</f>
        <v/>
      </c>
      <c r="W35" s="217" t="str">
        <f>IF(P35="","",((O35+(VLOOKUP('Leg-2'!P35,'Leg-1'!$F$12:$S$44,10,FALSE)))/(U35*24)))</f>
        <v/>
      </c>
      <c r="X35" s="149" t="str">
        <f t="shared" si="5"/>
        <v/>
      </c>
      <c r="Y35" s="341"/>
      <c r="Z35" s="341"/>
      <c r="AA35" s="341"/>
    </row>
    <row r="36" spans="1:27" s="6" customFormat="1" x14ac:dyDescent="0.25">
      <c r="A36" s="61" t="str">
        <f>IF('Leg-1'!F36="","",'Leg-1'!F36)</f>
        <v/>
      </c>
      <c r="B36" s="62" t="str">
        <f>('Leg-1'!G36)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IF((H36=""),"",(H36-(VLOOKUP(F36,'Leg-2'!$A$12:$C$44,3,FALSE))))</f>
        <v/>
      </c>
      <c r="J36" s="384"/>
      <c r="K36" s="28" t="str">
        <f t="shared" si="7"/>
        <v/>
      </c>
      <c r="L36" s="381"/>
      <c r="M36" s="381"/>
      <c r="N36" s="28" t="str">
        <f t="shared" si="3"/>
        <v/>
      </c>
      <c r="O36" s="434"/>
      <c r="P36" s="147" t="str">
        <f t="shared" si="1"/>
        <v/>
      </c>
      <c r="Q36" s="231" t="str">
        <f>IF('Car-Name'!A36="","",VLOOKUP(F36,'Car-Name'!$A$12:$B$44,2))</f>
        <v/>
      </c>
      <c r="R36" s="232" t="str">
        <f t="shared" si="6"/>
        <v/>
      </c>
      <c r="S36" s="217" t="str">
        <f t="shared" si="4"/>
        <v/>
      </c>
      <c r="T36" s="149" t="str">
        <f t="shared" si="2"/>
        <v/>
      </c>
      <c r="U36" s="232" t="str">
        <f>IF(P36="",(""),(R36+(VLOOKUP(P36,'Leg-1'!$F$12:$S$44,13,FALSE))))</f>
        <v/>
      </c>
      <c r="V36" s="8" t="str">
        <f>IF(F36="","",(O36+VLOOKUP('Leg-2'!F36,'Leg-1'!$F$12:$O$44,10,FALSE)))</f>
        <v/>
      </c>
      <c r="W36" s="217" t="str">
        <f>IF(P36="","",((O36+(VLOOKUP('Leg-2'!P36,'Leg-1'!$F$12:$S$44,10,FALSE)))/(U36*24)))</f>
        <v/>
      </c>
      <c r="X36" s="149" t="str">
        <f t="shared" si="5"/>
        <v/>
      </c>
      <c r="Y36" s="341"/>
      <c r="Z36" s="341"/>
      <c r="AA36" s="341"/>
    </row>
    <row r="37" spans="1:27" s="6" customFormat="1" x14ac:dyDescent="0.25">
      <c r="A37" s="61" t="str">
        <f>IF('Leg-1'!F37="","",'Leg-1'!F37)</f>
        <v/>
      </c>
      <c r="B37" s="62" t="str">
        <f>('Leg-1'!G37)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IF((H37=""),"",(H37-(VLOOKUP(F37,'Leg-2'!$A$12:$C$44,3,FALSE))))</f>
        <v/>
      </c>
      <c r="J37" s="384"/>
      <c r="K37" s="28" t="str">
        <f t="shared" si="7"/>
        <v/>
      </c>
      <c r="L37" s="381"/>
      <c r="M37" s="381"/>
      <c r="N37" s="28" t="str">
        <f t="shared" si="3"/>
        <v/>
      </c>
      <c r="O37" s="434"/>
      <c r="P37" s="147" t="str">
        <f t="shared" si="1"/>
        <v/>
      </c>
      <c r="Q37" s="231" t="str">
        <f>IF('Car-Name'!A37="","",VLOOKUP(F37,'Car-Name'!$A$12:$B$44,2))</f>
        <v/>
      </c>
      <c r="R37" s="232" t="str">
        <f t="shared" si="6"/>
        <v/>
      </c>
      <c r="S37" s="217" t="str">
        <f t="shared" si="4"/>
        <v/>
      </c>
      <c r="T37" s="149" t="str">
        <f t="shared" si="2"/>
        <v/>
      </c>
      <c r="U37" s="232" t="str">
        <f>IF(P37="",(""),(R37+(VLOOKUP(P37,'Leg-1'!$F$12:$S$44,13,FALSE))))</f>
        <v/>
      </c>
      <c r="V37" s="8" t="str">
        <f>IF(F37="","",(O37+VLOOKUP('Leg-2'!F37,'Leg-1'!$F$12:$O$44,10,FALSE)))</f>
        <v/>
      </c>
      <c r="W37" s="217" t="str">
        <f>IF(P37="","",((O37+(VLOOKUP('Leg-2'!P37,'Leg-1'!$F$12:$S$44,10,FALSE)))/(U37*24)))</f>
        <v/>
      </c>
      <c r="X37" s="149" t="str">
        <f t="shared" si="5"/>
        <v/>
      </c>
      <c r="Y37" s="341"/>
      <c r="Z37" s="341"/>
      <c r="AA37" s="341"/>
    </row>
    <row r="38" spans="1:27" s="6" customFormat="1" x14ac:dyDescent="0.25">
      <c r="A38" s="61" t="str">
        <f>IF('Leg-1'!F38="","",'Leg-1'!F38)</f>
        <v/>
      </c>
      <c r="B38" s="62" t="str">
        <f>('Leg-1'!G38)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IF((H38=""),"",(H38-(VLOOKUP(F38,'Leg-2'!$A$12:$C$44,3,FALSE))))</f>
        <v/>
      </c>
      <c r="J38" s="384"/>
      <c r="K38" s="28" t="str">
        <f t="shared" si="7"/>
        <v/>
      </c>
      <c r="L38" s="381"/>
      <c r="M38" s="381"/>
      <c r="N38" s="28" t="str">
        <f t="shared" si="3"/>
        <v/>
      </c>
      <c r="O38" s="434"/>
      <c r="P38" s="147" t="str">
        <f t="shared" si="1"/>
        <v/>
      </c>
      <c r="Q38" s="231" t="str">
        <f>IF('Car-Name'!A38="","",VLOOKUP(F38,'Car-Name'!$A$12:$B$44,2))</f>
        <v/>
      </c>
      <c r="R38" s="232" t="str">
        <f t="shared" si="6"/>
        <v/>
      </c>
      <c r="S38" s="217" t="str">
        <f t="shared" si="4"/>
        <v/>
      </c>
      <c r="T38" s="149" t="str">
        <f t="shared" si="2"/>
        <v/>
      </c>
      <c r="U38" s="232" t="str">
        <f>IF(P38="",(""),(R38+(VLOOKUP(P38,'Leg-1'!$F$12:$S$44,13,FALSE))))</f>
        <v/>
      </c>
      <c r="V38" s="8" t="str">
        <f>IF(F38="","",(O38+VLOOKUP('Leg-2'!F38,'Leg-1'!$F$12:$O$44,10,FALSE)))</f>
        <v/>
      </c>
      <c r="W38" s="217" t="str">
        <f>IF(P38="","",((O38+(VLOOKUP('Leg-2'!P38,'Leg-1'!$F$12:$S$44,10,FALSE)))/(U38*24)))</f>
        <v/>
      </c>
      <c r="X38" s="149" t="str">
        <f t="shared" si="5"/>
        <v/>
      </c>
      <c r="Y38" s="341"/>
      <c r="Z38" s="341"/>
      <c r="AA38" s="341"/>
    </row>
    <row r="39" spans="1:27" s="6" customFormat="1" x14ac:dyDescent="0.25">
      <c r="A39" s="61" t="str">
        <f>IF('Leg-1'!F39="","",'Leg-1'!F39)</f>
        <v/>
      </c>
      <c r="B39" s="62" t="str">
        <f>('Leg-1'!G39)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IF((H39=""),"",(H39-(VLOOKUP(F39,'Leg-2'!$A$12:$C$44,3,FALSE))))</f>
        <v/>
      </c>
      <c r="J39" s="384"/>
      <c r="K39" s="28" t="str">
        <f t="shared" si="7"/>
        <v/>
      </c>
      <c r="L39" s="381"/>
      <c r="M39" s="381"/>
      <c r="N39" s="28" t="str">
        <f t="shared" si="3"/>
        <v/>
      </c>
      <c r="O39" s="434"/>
      <c r="P39" s="147" t="str">
        <f t="shared" si="1"/>
        <v/>
      </c>
      <c r="Q39" s="231" t="str">
        <f>IF('Car-Name'!A39="","",VLOOKUP(F39,'Car-Name'!$A$12:$B$44,2))</f>
        <v/>
      </c>
      <c r="R39" s="232" t="str">
        <f t="shared" si="6"/>
        <v/>
      </c>
      <c r="S39" s="217" t="str">
        <f t="shared" si="4"/>
        <v/>
      </c>
      <c r="T39" s="149" t="str">
        <f t="shared" si="2"/>
        <v/>
      </c>
      <c r="U39" s="232" t="str">
        <f>IF(P39="",(""),(R39+(VLOOKUP(P39,'Leg-1'!$F$12:$S$44,13,FALSE))))</f>
        <v/>
      </c>
      <c r="V39" s="8" t="str">
        <f>IF(F39="","",(O39+VLOOKUP('Leg-2'!F39,'Leg-1'!$F$12:$O$44,10,FALSE)))</f>
        <v/>
      </c>
      <c r="W39" s="217" t="str">
        <f>IF(P39="","",((O39+(VLOOKUP('Leg-2'!P39,'Leg-1'!$F$12:$S$44,10,FALSE)))/(U39*24)))</f>
        <v/>
      </c>
      <c r="X39" s="149" t="str">
        <f t="shared" si="5"/>
        <v/>
      </c>
      <c r="Y39" s="341"/>
      <c r="Z39" s="341"/>
      <c r="AA39" s="341"/>
    </row>
    <row r="40" spans="1:27" s="6" customFormat="1" x14ac:dyDescent="0.25">
      <c r="A40" s="61" t="str">
        <f>IF('Leg-1'!F40="","",'Leg-1'!F40)</f>
        <v/>
      </c>
      <c r="B40" s="62" t="str">
        <f>('Leg-1'!G40)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IF((H40=""),"",(H40-(VLOOKUP(F40,'Leg-2'!$A$12:$C$44,3,FALSE))))</f>
        <v/>
      </c>
      <c r="J40" s="384"/>
      <c r="K40" s="28" t="str">
        <f t="shared" si="7"/>
        <v/>
      </c>
      <c r="L40" s="381"/>
      <c r="M40" s="381"/>
      <c r="N40" s="28" t="str">
        <f t="shared" si="3"/>
        <v/>
      </c>
      <c r="O40" s="434"/>
      <c r="P40" s="147" t="str">
        <f t="shared" si="1"/>
        <v/>
      </c>
      <c r="Q40" s="231" t="str">
        <f>IF('Car-Name'!A40="","",VLOOKUP(F40,'Car-Name'!$A$12:$B$44,2))</f>
        <v/>
      </c>
      <c r="R40" s="232" t="str">
        <f t="shared" si="6"/>
        <v/>
      </c>
      <c r="S40" s="217" t="str">
        <f t="shared" si="4"/>
        <v/>
      </c>
      <c r="T40" s="149" t="str">
        <f t="shared" si="2"/>
        <v/>
      </c>
      <c r="U40" s="232" t="str">
        <f>IF(P40="",(""),(R40+(VLOOKUP(P40,'Leg-1'!$F$12:$S$44,13,FALSE))))</f>
        <v/>
      </c>
      <c r="V40" s="8" t="str">
        <f>IF(F40="","",(O40+VLOOKUP('Leg-2'!F40,'Leg-1'!$F$12:$O$44,10,FALSE)))</f>
        <v/>
      </c>
      <c r="W40" s="217" t="str">
        <f>IF(P40="","",((O40+(VLOOKUP('Leg-2'!P40,'Leg-1'!$F$12:$S$44,10,FALSE)))/(U40*24)))</f>
        <v/>
      </c>
      <c r="X40" s="149" t="str">
        <f t="shared" si="5"/>
        <v/>
      </c>
      <c r="Y40" s="341"/>
      <c r="Z40" s="341"/>
      <c r="AA40" s="341"/>
    </row>
    <row r="41" spans="1:27" s="6" customFormat="1" x14ac:dyDescent="0.25">
      <c r="A41" s="61" t="str">
        <f>IF('Leg-1'!F41="","",'Leg-1'!F41)</f>
        <v/>
      </c>
      <c r="B41" s="62" t="str">
        <f>('Leg-1'!G41)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IF((H41=""),"",(H41-(VLOOKUP(F41,'Leg-2'!$A$12:$C$44,3,FALSE))))</f>
        <v/>
      </c>
      <c r="J41" s="384"/>
      <c r="K41" s="28" t="str">
        <f t="shared" si="7"/>
        <v/>
      </c>
      <c r="L41" s="381"/>
      <c r="M41" s="381"/>
      <c r="N41" s="28" t="str">
        <f t="shared" si="3"/>
        <v/>
      </c>
      <c r="O41" s="434"/>
      <c r="P41" s="147" t="str">
        <f t="shared" si="1"/>
        <v/>
      </c>
      <c r="Q41" s="231" t="str">
        <f>IF('Car-Name'!A41="","",VLOOKUP(F41,'Car-Name'!$A$12:$B$44,2))</f>
        <v/>
      </c>
      <c r="R41" s="232" t="str">
        <f t="shared" si="6"/>
        <v/>
      </c>
      <c r="S41" s="217" t="str">
        <f t="shared" si="4"/>
        <v/>
      </c>
      <c r="T41" s="149" t="str">
        <f t="shared" si="2"/>
        <v/>
      </c>
      <c r="U41" s="232" t="str">
        <f>IF(P41="",(""),(R41+(VLOOKUP(P41,'Leg-1'!$F$12:$S$44,13,FALSE))))</f>
        <v/>
      </c>
      <c r="V41" s="8" t="str">
        <f>IF(F41="","",(O41+VLOOKUP('Leg-2'!F41,'Leg-1'!$F$12:$O$44,10,FALSE)))</f>
        <v/>
      </c>
      <c r="W41" s="217" t="str">
        <f>IF(P41="","",((O41+(VLOOKUP('Leg-2'!P41,'Leg-1'!$F$12:$S$44,10,FALSE)))/(U41*24)))</f>
        <v/>
      </c>
      <c r="X41" s="149" t="str">
        <f t="shared" si="5"/>
        <v/>
      </c>
      <c r="Y41" s="341"/>
      <c r="Z41" s="341"/>
      <c r="AA41" s="341"/>
    </row>
    <row r="42" spans="1:27" s="6" customFormat="1" x14ac:dyDescent="0.25">
      <c r="A42" s="61" t="str">
        <f>IF('Leg-1'!F42="","",'Leg-1'!F42)</f>
        <v/>
      </c>
      <c r="B42" s="62" t="str">
        <f>('Leg-1'!G42)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IF((H42=""),"",(H42-(VLOOKUP(F42,'Leg-2'!$A$12:$C$44,3,FALSE))))</f>
        <v/>
      </c>
      <c r="J42" s="384"/>
      <c r="K42" s="28" t="str">
        <f t="shared" si="7"/>
        <v/>
      </c>
      <c r="L42" s="381"/>
      <c r="M42" s="381"/>
      <c r="N42" s="28" t="str">
        <f t="shared" si="3"/>
        <v/>
      </c>
      <c r="O42" s="434"/>
      <c r="P42" s="147" t="str">
        <f t="shared" si="1"/>
        <v/>
      </c>
      <c r="Q42" s="231" t="str">
        <f>IF('Car-Name'!A42="","",VLOOKUP(F42,'Car-Name'!$A$12:$B$44,2))</f>
        <v/>
      </c>
      <c r="R42" s="232" t="str">
        <f t="shared" si="6"/>
        <v/>
      </c>
      <c r="S42" s="217" t="str">
        <f t="shared" si="4"/>
        <v/>
      </c>
      <c r="T42" s="149" t="str">
        <f t="shared" si="2"/>
        <v/>
      </c>
      <c r="U42" s="232" t="str">
        <f>IF(P42="",(""),(R42+(VLOOKUP(P42,'Leg-1'!$F$12:$S$44,13,FALSE))))</f>
        <v/>
      </c>
      <c r="V42" s="8" t="str">
        <f>IF(F42="","",(O42+VLOOKUP('Leg-2'!F42,'Leg-1'!$F$12:$O$44,10,FALSE)))</f>
        <v/>
      </c>
      <c r="W42" s="217" t="str">
        <f>IF(P42="","",((O42+(VLOOKUP('Leg-2'!P42,'Leg-1'!$F$12:$S$44,10,FALSE)))/(U42*24)))</f>
        <v/>
      </c>
      <c r="X42" s="149" t="str">
        <f t="shared" si="5"/>
        <v/>
      </c>
      <c r="Y42" s="341"/>
      <c r="Z42" s="341"/>
      <c r="AA42" s="341"/>
    </row>
    <row r="43" spans="1:27" s="6" customFormat="1" x14ac:dyDescent="0.25">
      <c r="A43" s="61" t="str">
        <f>IF('Leg-1'!F43="","",'Leg-1'!F43)</f>
        <v/>
      </c>
      <c r="B43" s="62" t="str">
        <f>('Leg-1'!G43)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IF((H43=""),"",(H43-(VLOOKUP(F43,'Leg-2'!$A$12:$C$44,3,FALSE))))</f>
        <v/>
      </c>
      <c r="J43" s="384"/>
      <c r="K43" s="28" t="str">
        <f t="shared" si="7"/>
        <v/>
      </c>
      <c r="L43" s="381"/>
      <c r="M43" s="381"/>
      <c r="N43" s="28" t="str">
        <f t="shared" si="3"/>
        <v/>
      </c>
      <c r="O43" s="434"/>
      <c r="P43" s="147" t="str">
        <f t="shared" si="1"/>
        <v/>
      </c>
      <c r="Q43" s="231" t="str">
        <f>IF('Car-Name'!A43="","",VLOOKUP(F43,'Car-Name'!$A$12:$B$44,2))</f>
        <v/>
      </c>
      <c r="R43" s="232" t="str">
        <f t="shared" si="6"/>
        <v/>
      </c>
      <c r="S43" s="217" t="str">
        <f t="shared" si="4"/>
        <v/>
      </c>
      <c r="T43" s="149" t="str">
        <f t="shared" si="2"/>
        <v/>
      </c>
      <c r="U43" s="232" t="str">
        <f>IF(P43="",(""),(R43+(VLOOKUP(P43,'Leg-1'!$F$12:$S$44,13,FALSE))))</f>
        <v/>
      </c>
      <c r="V43" s="8" t="str">
        <f>IF(F43="","",(O43+VLOOKUP('Leg-2'!F43,'Leg-1'!$F$12:$O$44,10,FALSE)))</f>
        <v/>
      </c>
      <c r="W43" s="217" t="str">
        <f>IF(P43="","",((O43+(VLOOKUP('Leg-2'!P43,'Leg-1'!$F$12:$S$44,10,FALSE)))/(U43*24)))</f>
        <v/>
      </c>
      <c r="X43" s="149" t="str">
        <f t="shared" si="5"/>
        <v/>
      </c>
      <c r="Y43" s="341"/>
      <c r="Z43" s="341"/>
      <c r="AA43" s="341"/>
    </row>
    <row r="44" spans="1:27" s="6" customFormat="1" ht="15.75" thickBot="1" x14ac:dyDescent="0.3">
      <c r="A44" s="63" t="str">
        <f>IF('Leg-1'!F44="","",'Leg-1'!F44)</f>
        <v/>
      </c>
      <c r="B44" s="343" t="str">
        <f>('Leg-1'!G44)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IF((H44=""),"",(H44-(VLOOKUP(F44,'Leg-2'!$A$12:$C$44,3,FALSE))))</f>
        <v/>
      </c>
      <c r="J44" s="385"/>
      <c r="K44" s="29" t="str">
        <f t="shared" si="7"/>
        <v/>
      </c>
      <c r="L44" s="382"/>
      <c r="M44" s="382"/>
      <c r="N44" s="29" t="str">
        <f t="shared" si="3"/>
        <v/>
      </c>
      <c r="O44" s="411"/>
      <c r="P44" s="152" t="str">
        <f t="shared" si="1"/>
        <v/>
      </c>
      <c r="Q44" s="233" t="str">
        <f>IF('Car-Name'!A44="","",VLOOKUP(F44,'Car-Name'!$A$12:$B$44,2))</f>
        <v/>
      </c>
      <c r="R44" s="234" t="str">
        <f t="shared" si="6"/>
        <v/>
      </c>
      <c r="S44" s="235" t="str">
        <f t="shared" si="4"/>
        <v/>
      </c>
      <c r="T44" s="154" t="str">
        <f t="shared" si="2"/>
        <v/>
      </c>
      <c r="U44" s="234" t="str">
        <f>IF(P44="",(""),(R44+(VLOOKUP(P44,'Leg-1'!$F$12:$S$44,13,FALSE))))</f>
        <v/>
      </c>
      <c r="V44" s="9" t="str">
        <f>IF(F44="","",(O44+VLOOKUP('Leg-2'!F44,'Leg-1'!$F$12:$O$44,10,FALSE)))</f>
        <v/>
      </c>
      <c r="W44" s="235" t="str">
        <f>IF(P44="","",((O44+(VLOOKUP('Leg-2'!P44,'Leg-1'!$F$12:$S$44,10,FALSE)))/(U44*24)))</f>
        <v/>
      </c>
      <c r="X44" s="154" t="str">
        <f t="shared" si="5"/>
        <v/>
      </c>
      <c r="Y44" s="341"/>
      <c r="Z44" s="341"/>
      <c r="AA44" s="341"/>
    </row>
  </sheetData>
  <sheetProtection algorithmName="SHA-512" hashValue="xOPeC5qgSCzyGjB5jXgPKBFMyRdhFMs0gJ+1+Y8LY5Xj8kRbtm9wtRuO8wRXCHK0M/dvkFiD307vQLimmhW9ew==" saltValue="IBtCK8IIEf5iCsVVahTKAQ==" spinCount="100000" sheet="1" objects="1" scenarios="1"/>
  <mergeCells count="13">
    <mergeCell ref="A1:E1"/>
    <mergeCell ref="F1:N1"/>
    <mergeCell ref="L2:N2"/>
    <mergeCell ref="H4:I4"/>
    <mergeCell ref="J4:K4"/>
    <mergeCell ref="L4:M4"/>
    <mergeCell ref="U5:X5"/>
    <mergeCell ref="H5:I5"/>
    <mergeCell ref="J5:K5"/>
    <mergeCell ref="L5:N5"/>
    <mergeCell ref="H6:I6"/>
    <mergeCell ref="J6:K6"/>
    <mergeCell ref="L6:N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111F-F747-4D3E-842E-D51AE10340B6}">
  <dimension ref="A1:X44"/>
  <sheetViews>
    <sheetView topLeftCell="F4" workbookViewId="0">
      <selection activeCell="Q21" sqref="Q21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8.42578125" customWidth="1"/>
    <col min="6" max="6" width="5.7109375" style="6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style="4" customWidth="1"/>
    <col min="15" max="15" width="5.7109375" style="10" customWidth="1"/>
    <col min="16" max="16" width="6.7109375" style="10" customWidth="1"/>
    <col min="17" max="17" width="21.7109375" style="10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5.7109375" customWidth="1"/>
  </cols>
  <sheetData>
    <row r="1" spans="1:24" ht="19.5" thickBot="1" x14ac:dyDescent="0.35">
      <c r="A1" s="496" t="s">
        <v>62</v>
      </c>
      <c r="B1" s="497"/>
      <c r="C1" s="497"/>
      <c r="D1" s="497"/>
      <c r="E1" s="498"/>
      <c r="F1" s="256" t="s">
        <v>63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96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>
        <v>44368</v>
      </c>
      <c r="F2" s="66"/>
      <c r="G2" s="67"/>
      <c r="H2" s="68"/>
      <c r="I2" s="69"/>
      <c r="J2" s="69"/>
      <c r="K2" s="70" t="s">
        <v>49</v>
      </c>
      <c r="L2" s="501">
        <v>44368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65</v>
      </c>
      <c r="B3" s="249"/>
      <c r="C3" s="250"/>
      <c r="D3" s="251"/>
      <c r="E3" s="52" t="s">
        <v>38</v>
      </c>
      <c r="F3" s="66"/>
      <c r="G3" s="521" t="s">
        <v>64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95</v>
      </c>
      <c r="S3" s="524"/>
      <c r="T3" s="525"/>
      <c r="U3" s="524" t="s">
        <v>122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1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 t="s">
        <v>352</v>
      </c>
      <c r="D5" s="371" t="s">
        <v>353</v>
      </c>
      <c r="E5" s="48" t="s">
        <v>119</v>
      </c>
      <c r="F5" s="66"/>
      <c r="G5" s="270" t="s">
        <v>101</v>
      </c>
      <c r="H5" s="486" t="s">
        <v>352</v>
      </c>
      <c r="I5" s="487"/>
      <c r="J5" s="486" t="s">
        <v>353</v>
      </c>
      <c r="K5" s="487"/>
      <c r="L5" s="527" t="s">
        <v>121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>
        <v>164671</v>
      </c>
      <c r="D6" s="368">
        <v>164714</v>
      </c>
      <c r="E6" s="51">
        <f>(D6-C6)</f>
        <v>43</v>
      </c>
      <c r="F6" s="66"/>
      <c r="G6" s="271" t="s">
        <v>102</v>
      </c>
      <c r="H6" s="484">
        <v>83034</v>
      </c>
      <c r="I6" s="485"/>
      <c r="J6" s="484">
        <v>83084</v>
      </c>
      <c r="K6" s="485"/>
      <c r="L6" s="488">
        <f>(J6-H6)</f>
        <v>50</v>
      </c>
      <c r="M6" s="520"/>
      <c r="N6" s="490"/>
      <c r="O6" s="261"/>
      <c r="P6" s="203" t="s">
        <v>66</v>
      </c>
      <c r="Q6" s="203" t="s">
        <v>66</v>
      </c>
      <c r="R6" s="204" t="s">
        <v>66</v>
      </c>
      <c r="S6" s="119" t="s">
        <v>66</v>
      </c>
      <c r="T6" s="205" t="s">
        <v>66</v>
      </c>
      <c r="U6" s="206" t="s">
        <v>97</v>
      </c>
      <c r="V6" s="207" t="s">
        <v>97</v>
      </c>
      <c r="W6" s="287" t="s">
        <v>97</v>
      </c>
      <c r="X6" s="284" t="s">
        <v>97</v>
      </c>
    </row>
    <row r="7" spans="1:24" s="6" customFormat="1" x14ac:dyDescent="0.25">
      <c r="A7" s="52" t="s">
        <v>39</v>
      </c>
      <c r="B7" s="52"/>
      <c r="C7" s="53" t="s">
        <v>66</v>
      </c>
      <c r="D7" s="54"/>
      <c r="E7" s="53"/>
      <c r="F7" s="82" t="s">
        <v>47</v>
      </c>
      <c r="G7" s="83" t="s">
        <v>47</v>
      </c>
      <c r="H7" s="84" t="s">
        <v>66</v>
      </c>
      <c r="I7" s="83" t="s">
        <v>66</v>
      </c>
      <c r="J7" s="83" t="s">
        <v>66</v>
      </c>
      <c r="K7" s="84" t="s">
        <v>66</v>
      </c>
      <c r="L7" s="83" t="s">
        <v>66</v>
      </c>
      <c r="M7" s="83" t="s">
        <v>66</v>
      </c>
      <c r="N7" s="84" t="s">
        <v>75</v>
      </c>
      <c r="O7" s="262" t="s">
        <v>66</v>
      </c>
      <c r="P7" s="142" t="s">
        <v>47</v>
      </c>
      <c r="Q7" s="209" t="s">
        <v>47</v>
      </c>
      <c r="R7" s="210" t="s">
        <v>44</v>
      </c>
      <c r="S7" s="211" t="s">
        <v>14</v>
      </c>
      <c r="T7" s="283" t="s">
        <v>87</v>
      </c>
      <c r="U7" s="212" t="s">
        <v>44</v>
      </c>
      <c r="V7" s="213" t="s">
        <v>44</v>
      </c>
      <c r="W7" s="288" t="s">
        <v>14</v>
      </c>
      <c r="X7" s="283" t="s">
        <v>87</v>
      </c>
    </row>
    <row r="8" spans="1:2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321" t="s">
        <v>308</v>
      </c>
      <c r="M8" s="321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323" t="s">
        <v>45</v>
      </c>
      <c r="X8" s="324" t="s">
        <v>4</v>
      </c>
    </row>
    <row r="9" spans="1:2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IF(E2=('Leg-2'!E2),"",("Slow-Cars-Out-First"))</f>
        <v/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66</v>
      </c>
      <c r="U9" s="291" t="s">
        <v>10</v>
      </c>
      <c r="V9" s="226" t="s">
        <v>67</v>
      </c>
      <c r="W9" s="290" t="s">
        <v>99</v>
      </c>
      <c r="X9" s="322" t="s">
        <v>98</v>
      </c>
    </row>
    <row r="10" spans="1:2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66" t="s">
        <v>89</v>
      </c>
      <c r="Q11" s="467" t="s">
        <v>90</v>
      </c>
      <c r="R11" s="468" t="s">
        <v>10</v>
      </c>
      <c r="S11" s="469" t="s">
        <v>37</v>
      </c>
      <c r="T11" s="460" t="s">
        <v>92</v>
      </c>
      <c r="U11" s="470" t="s">
        <v>10</v>
      </c>
      <c r="V11" s="458" t="s">
        <v>89</v>
      </c>
      <c r="W11" s="459" t="s">
        <v>37</v>
      </c>
      <c r="X11" s="460" t="s">
        <v>92</v>
      </c>
    </row>
    <row r="12" spans="1:24" s="6" customFormat="1" ht="15.75" thickBot="1" x14ac:dyDescent="0.3">
      <c r="A12" s="59">
        <f>IF(('Leg-2'!F12=""),"",('Leg-2'!F12))</f>
        <v>9</v>
      </c>
      <c r="B12" s="60" t="str">
        <f>IF((A12=""),"",VLOOKUP(A12,'Car-Name'!$A$12:$B$44,2))</f>
        <v>Mike Stormo</v>
      </c>
      <c r="C12" s="369">
        <v>0.30555555555555552</v>
      </c>
      <c r="D12" s="60" t="str">
        <f>IF((A12=""),"",VLOOKUP(A12,'Car-Name'!$A$12:$C$44,3))</f>
        <v>509-721-0752</v>
      </c>
      <c r="E12" s="374"/>
      <c r="F12" s="412">
        <v>9</v>
      </c>
      <c r="G12" s="23" t="str">
        <f>IF((F12=""),"",(VLOOKUP(F12,'Car-Name'!$A$12:$B$44,2)))</f>
        <v>Mike Stormo</v>
      </c>
      <c r="H12" s="380">
        <v>0.34284722222222225</v>
      </c>
      <c r="I12" s="26">
        <f>IF((H12=""),"",(H12-(VLOOKUP(F12,'Leg-3'!$A$12:$C$44,3,FALSE))))</f>
        <v>3.7291666666666723E-2</v>
      </c>
      <c r="J12" s="383"/>
      <c r="K12" s="28" t="str">
        <f t="shared" ref="K12:K31" si="0">IF((J12="Slow"),(((1/24/4))+(MAX($I$12:$I$44))),"" )</f>
        <v/>
      </c>
      <c r="L12" s="380"/>
      <c r="M12" s="380"/>
      <c r="N12" s="27">
        <f>IF(G12="","",IF((J12="slow"),SUM(K12:M12),(SUM(I12,L12,M12))))</f>
        <v>3.7291666666666723E-2</v>
      </c>
      <c r="O12" s="396">
        <v>43</v>
      </c>
      <c r="P12" s="236">
        <f>IF(F12="","",F12)</f>
        <v>9</v>
      </c>
      <c r="Q12" s="302" t="str">
        <f>IF('Car-Name'!A12="","",VLOOKUP(F12,'Car-Name'!$A$12:$B$44,2))</f>
        <v>Mike Stormo</v>
      </c>
      <c r="R12" s="303">
        <f>IF(N12="",(""),(N12))</f>
        <v>3.7291666666666723E-2</v>
      </c>
      <c r="S12" s="304">
        <f>IF(R12="",(""),(O12/(R12*24)))</f>
        <v>48.044692737430097</v>
      </c>
      <c r="T12" s="325">
        <f t="shared" ref="T12:T44" si="1">IF(R12="","",(RANK(R12,$R$12:$R$44,1)))</f>
        <v>2</v>
      </c>
      <c r="U12" s="326">
        <f>IF(F12="",(""),((R12+(VLOOKUP(P12,'Leg-2'!$F$12:$U$44,16,FALSE)))))</f>
        <v>0.1468518518518519</v>
      </c>
      <c r="V12" s="12">
        <f>IF(F12="","",(O12+VLOOKUP('Leg-3'!F12,'Leg-2'!$F$12:$V$44,17,FALSE)))</f>
        <v>183</v>
      </c>
      <c r="W12" s="238">
        <f>IF(P12="","",((O12+(VLOOKUP('Leg-3'!P12,'Leg-2'!$F$12:$V$44,17,FALSE)))/(U12*24)))</f>
        <v>51.923076923076906</v>
      </c>
      <c r="X12" s="239">
        <f>IF(W12="","",(RANK(U12,$U$12:$U$44,1)))</f>
        <v>1</v>
      </c>
    </row>
    <row r="13" spans="1:24" s="6" customFormat="1" ht="15.75" thickBot="1" x14ac:dyDescent="0.3">
      <c r="A13" s="255">
        <f>IF(('Leg-2'!F13=""),"",('Leg-2'!F13))</f>
        <v>4</v>
      </c>
      <c r="B13" s="254" t="str">
        <f>IF((A13=""),"",VLOOKUP(A13,'Car-Name'!$A$12:$B$44,2))</f>
        <v>Rick Bonebright</v>
      </c>
      <c r="C13" s="372">
        <v>0.30638888888888888</v>
      </c>
      <c r="D13" s="254" t="str">
        <f>IF((A13=""),"",VLOOKUP(A13,'Car-Name'!$A$12:$C$44,3))</f>
        <v>406-240-9662</v>
      </c>
      <c r="E13" s="375"/>
      <c r="F13" s="413">
        <v>19</v>
      </c>
      <c r="G13" s="24" t="str">
        <f>IF((F13=""),"",(VLOOKUP(F13,'Car-Name'!$A$12:$B$44,2)))</f>
        <v>Tony Cerovski</v>
      </c>
      <c r="H13" s="381">
        <v>0.34460648148148149</v>
      </c>
      <c r="I13" s="28">
        <f>IF((H13=""),"",(H13-(VLOOKUP(F13,'Leg-3'!$A$12:$C$44,3,FALSE))))</f>
        <v>3.696759259259258E-2</v>
      </c>
      <c r="J13" s="394"/>
      <c r="K13" s="28" t="str">
        <f t="shared" si="0"/>
        <v/>
      </c>
      <c r="L13" s="381"/>
      <c r="M13" s="381"/>
      <c r="N13" s="28">
        <f t="shared" ref="N13:N44" si="2">IF(G13="","",IF((J13="slow"),SUM(K13:M13),(SUM(I13,L13,M13))))</f>
        <v>3.696759259259258E-2</v>
      </c>
      <c r="O13" s="396">
        <v>43</v>
      </c>
      <c r="P13" s="147">
        <f t="shared" ref="P13:P44" si="3">IF(F13="","",F13)</f>
        <v>19</v>
      </c>
      <c r="Q13" s="300" t="str">
        <f>IF('Car-Name'!A13="","",VLOOKUP(F13,'Car-Name'!$A$12:$B$44,2))</f>
        <v>Tony Cerovski</v>
      </c>
      <c r="R13" s="148">
        <f t="shared" ref="R13:R44" si="4">IF(N13="",(""),(N13))</f>
        <v>3.696759259259258E-2</v>
      </c>
      <c r="S13" s="130">
        <f>IF(R13="",(""),(O13/(R13*24)))</f>
        <v>48.465873512836588</v>
      </c>
      <c r="T13" s="220">
        <f t="shared" si="1"/>
        <v>1</v>
      </c>
      <c r="U13" s="301">
        <f>IF(F13="",(""),((R13+(VLOOKUP(P13,'Leg-2'!$F$12:$U$44,16,FALSE)))))</f>
        <v>0.14822916666666663</v>
      </c>
      <c r="V13" s="8">
        <f>IF(F13="","",(O13+VLOOKUP('Leg-3'!F13,'Leg-2'!$F$12:$V$44,17,FALSE)))</f>
        <v>183</v>
      </c>
      <c r="W13" s="217">
        <f>IF(P13="","",((O13+(VLOOKUP('Leg-3'!P13,'Leg-2'!$F$12:$V$44,17,FALSE)))/(U13*24)))</f>
        <v>51.440618411806057</v>
      </c>
      <c r="X13" s="149">
        <f>IF(U13="","",(RANK(U13,$U$12:$U$44,1)))</f>
        <v>2</v>
      </c>
    </row>
    <row r="14" spans="1:24" s="6" customFormat="1" ht="15.75" thickBot="1" x14ac:dyDescent="0.3">
      <c r="A14" s="255">
        <f>IF(('Leg-2'!F14=""),"",('Leg-2'!F14))</f>
        <v>6</v>
      </c>
      <c r="B14" s="254" t="str">
        <f>IF((A14=""),"",VLOOKUP(A14,'Car-Name'!$A$12:$B$44,2))</f>
        <v>Mike Cuffe</v>
      </c>
      <c r="C14" s="372">
        <v>0.30694444444444441</v>
      </c>
      <c r="D14" s="254" t="str">
        <f>IF((A14=""),"",VLOOKUP(A14,'Car-Name'!$A$12:$C$44,3))</f>
        <v>406-293-1247</v>
      </c>
      <c r="E14" s="375"/>
      <c r="F14" s="413">
        <v>4</v>
      </c>
      <c r="G14" s="24" t="str">
        <f>IF((F14=""),"",(VLOOKUP(F14,'Car-Name'!$A$12:$B$44,2)))</f>
        <v>Rick Bonebright</v>
      </c>
      <c r="H14" s="381">
        <v>0.34462962962962962</v>
      </c>
      <c r="I14" s="28">
        <f>IF((H14=""),"",(H14-(VLOOKUP(F14,'Leg-3'!$A$12:$C$44,3,FALSE))))</f>
        <v>3.8240740740740742E-2</v>
      </c>
      <c r="J14" s="394"/>
      <c r="K14" s="28" t="str">
        <f t="shared" si="0"/>
        <v/>
      </c>
      <c r="L14" s="381"/>
      <c r="M14" s="381"/>
      <c r="N14" s="28">
        <f t="shared" si="2"/>
        <v>3.8240740740740742E-2</v>
      </c>
      <c r="O14" s="396">
        <v>43</v>
      </c>
      <c r="P14" s="147">
        <f t="shared" si="3"/>
        <v>4</v>
      </c>
      <c r="Q14" s="300" t="str">
        <f>IF('Car-Name'!A14="","",VLOOKUP(F14,'Car-Name'!$A$12:$B$44,2))</f>
        <v>Rick Bonebright</v>
      </c>
      <c r="R14" s="148">
        <f t="shared" si="4"/>
        <v>3.8240740740740742E-2</v>
      </c>
      <c r="S14" s="130">
        <f t="shared" ref="S14:S44" si="5">IF(R14="",(""),(O14/(R14*24)))</f>
        <v>46.852300242130752</v>
      </c>
      <c r="T14" s="220">
        <f t="shared" si="1"/>
        <v>3</v>
      </c>
      <c r="U14" s="301">
        <f>IF(F14="",(""),((R14+(VLOOKUP(P14,'Leg-2'!$F$12:$U$44,16,FALSE)))))</f>
        <v>0.15100694444444446</v>
      </c>
      <c r="V14" s="8">
        <f>IF(F14="","",(O14+VLOOKUP('Leg-3'!F14,'Leg-2'!$F$12:$V$44,17,FALSE)))</f>
        <v>183</v>
      </c>
      <c r="W14" s="217">
        <f>IF(P14="","",((O14+(VLOOKUP('Leg-3'!P14,'Leg-2'!$F$12:$V$44,17,FALSE)))/(U14*24)))</f>
        <v>50.494366521039318</v>
      </c>
      <c r="X14" s="149">
        <f t="shared" ref="X14:X44" si="6">IF(U14="","",(RANK(U14,$U$12:$U$44,1)))</f>
        <v>3</v>
      </c>
    </row>
    <row r="15" spans="1:24" s="6" customFormat="1" ht="15.75" thickBot="1" x14ac:dyDescent="0.3">
      <c r="A15" s="255">
        <f>IF(('Leg-2'!F15=""),"",('Leg-2'!F15))</f>
        <v>19</v>
      </c>
      <c r="B15" s="254" t="str">
        <f>IF((A15=""),"",VLOOKUP(A15,'Car-Name'!$A$12:$B$44,2))</f>
        <v>Tony Cerovski</v>
      </c>
      <c r="C15" s="372">
        <v>0.30763888888888891</v>
      </c>
      <c r="D15" s="254" t="str">
        <f>IF((A15=""),"",VLOOKUP(A15,'Car-Name'!$A$12:$C$44,3))</f>
        <v>406-461-1389</v>
      </c>
      <c r="E15" s="375"/>
      <c r="F15" s="413">
        <v>6</v>
      </c>
      <c r="G15" s="24" t="str">
        <f>IF((F15=""),"",(VLOOKUP(F15,'Car-Name'!$A$12:$B$44,2)))</f>
        <v>Mike Cuffe</v>
      </c>
      <c r="H15" s="381">
        <v>0.34554398148148152</v>
      </c>
      <c r="I15" s="28">
        <f>IF((H15=""),"",(H15-(VLOOKUP(F15,'Leg-3'!$A$12:$C$44,3,FALSE))))</f>
        <v>3.8599537037037113E-2</v>
      </c>
      <c r="J15" s="394"/>
      <c r="K15" s="28" t="str">
        <f t="shared" si="0"/>
        <v/>
      </c>
      <c r="L15" s="381"/>
      <c r="M15" s="381"/>
      <c r="N15" s="28">
        <f t="shared" si="2"/>
        <v>3.8599537037037113E-2</v>
      </c>
      <c r="O15" s="396">
        <v>43</v>
      </c>
      <c r="P15" s="147">
        <f t="shared" si="3"/>
        <v>6</v>
      </c>
      <c r="Q15" s="300" t="str">
        <f>IF('Car-Name'!A15="","",VLOOKUP(F15,'Car-Name'!$A$12:$B$44,2))</f>
        <v>Mike Cuffe</v>
      </c>
      <c r="R15" s="148">
        <f t="shared" si="4"/>
        <v>3.8599537037037113E-2</v>
      </c>
      <c r="S15" s="130">
        <f t="shared" si="5"/>
        <v>46.416791604197812</v>
      </c>
      <c r="T15" s="220">
        <f t="shared" si="1"/>
        <v>7</v>
      </c>
      <c r="U15" s="301">
        <f>IF(F15="",(""),((R15+(VLOOKUP(P15,'Leg-2'!$F$12:$U$44,16,FALSE)))))</f>
        <v>0.15417824074074077</v>
      </c>
      <c r="V15" s="8">
        <f>IF(F15="","",(O15+VLOOKUP('Leg-3'!F15,'Leg-2'!$F$12:$V$44,17,FALSE)))</f>
        <v>183</v>
      </c>
      <c r="W15" s="217">
        <f>IF(P15="","",((O15+(VLOOKUP('Leg-3'!P15,'Leg-2'!$F$12:$V$44,17,FALSE)))/(U15*24)))</f>
        <v>49.455746565573143</v>
      </c>
      <c r="X15" s="149">
        <f t="shared" si="6"/>
        <v>5</v>
      </c>
    </row>
    <row r="16" spans="1:24" s="6" customFormat="1" ht="15.75" thickBot="1" x14ac:dyDescent="0.3">
      <c r="A16" s="255">
        <f>IF(('Leg-2'!F16=""),"",('Leg-2'!F16))</f>
        <v>17</v>
      </c>
      <c r="B16" s="254" t="str">
        <f>IF((A16=""),"",VLOOKUP(A16,'Car-Name'!$A$12:$B$44,2))</f>
        <v>Dan Brown</v>
      </c>
      <c r="C16" s="372">
        <v>0.30836805555555552</v>
      </c>
      <c r="D16" s="254" t="str">
        <f>IF((A16=""),"",VLOOKUP(A16,'Car-Name'!$A$12:$C$44,3))</f>
        <v>319-240-4470</v>
      </c>
      <c r="E16" s="375"/>
      <c r="F16" s="413">
        <v>17</v>
      </c>
      <c r="G16" s="24" t="str">
        <f>IF((F16=""),"",(VLOOKUP(F16,'Car-Name'!$A$12:$B$44,2)))</f>
        <v>Dan Brown</v>
      </c>
      <c r="H16" s="381">
        <v>0.34677083333333331</v>
      </c>
      <c r="I16" s="28">
        <f>IF((H16=""),"",(H16-(VLOOKUP(F16,'Leg-3'!$A$12:$C$44,3,FALSE))))</f>
        <v>3.8402777777777786E-2</v>
      </c>
      <c r="J16" s="394"/>
      <c r="K16" s="28" t="str">
        <f t="shared" si="0"/>
        <v/>
      </c>
      <c r="L16" s="381"/>
      <c r="M16" s="381"/>
      <c r="N16" s="28">
        <f t="shared" si="2"/>
        <v>3.8402777777777786E-2</v>
      </c>
      <c r="O16" s="396">
        <v>43</v>
      </c>
      <c r="P16" s="147">
        <f t="shared" si="3"/>
        <v>17</v>
      </c>
      <c r="Q16" s="300" t="str">
        <f>IF('Car-Name'!A16="","",VLOOKUP(F16,'Car-Name'!$A$12:$B$44,2))</f>
        <v>Dan Brown</v>
      </c>
      <c r="R16" s="148">
        <f t="shared" si="4"/>
        <v>3.8402777777777786E-2</v>
      </c>
      <c r="S16" s="130">
        <f t="shared" si="5"/>
        <v>46.654611211573226</v>
      </c>
      <c r="T16" s="220">
        <f t="shared" si="1"/>
        <v>6</v>
      </c>
      <c r="U16" s="301">
        <f>IF(F16="",(""),((R16+(VLOOKUP(P16,'Leg-2'!$F$12:$U$44,16,FALSE)))))</f>
        <v>0.15160879629629631</v>
      </c>
      <c r="V16" s="8">
        <f>IF(F16="","",(O16+VLOOKUP('Leg-3'!F16,'Leg-2'!$F$12:$V$44,17,FALSE)))</f>
        <v>183</v>
      </c>
      <c r="W16" s="217">
        <f>IF(P16="","",((O16+(VLOOKUP('Leg-3'!P16,'Leg-2'!$F$12:$V$44,17,FALSE)))/(U16*24)))</f>
        <v>50.293915566073743</v>
      </c>
      <c r="X16" s="149">
        <f t="shared" si="6"/>
        <v>4</v>
      </c>
    </row>
    <row r="17" spans="1:24" s="6" customFormat="1" ht="15.75" thickBot="1" x14ac:dyDescent="0.3">
      <c r="A17" s="255">
        <f>IF(('Leg-2'!F17=""),"",('Leg-2'!F17))</f>
        <v>13</v>
      </c>
      <c r="B17" s="254" t="str">
        <f>IF((A17=""),"",VLOOKUP(A17,'Car-Name'!$A$12:$B$44,2))</f>
        <v>Janet Cerovski</v>
      </c>
      <c r="C17" s="372">
        <v>0.30902777777777779</v>
      </c>
      <c r="D17" s="254" t="str">
        <f>IF((A17=""),"",VLOOKUP(A17,'Car-Name'!$A$12:$C$44,3))</f>
        <v>406-458-9450</v>
      </c>
      <c r="E17" s="375"/>
      <c r="F17" s="413">
        <v>20</v>
      </c>
      <c r="G17" s="24" t="str">
        <f>IF((F17=""),"",(VLOOKUP(F17,'Car-Name'!$A$12:$B$44,2)))</f>
        <v>Brandon Langel</v>
      </c>
      <c r="H17" s="381">
        <v>0.34871527777777778</v>
      </c>
      <c r="I17" s="28">
        <f>IF((H17=""),"",(H17-(VLOOKUP(F17,'Leg-3'!$A$12:$C$44,3,FALSE))))</f>
        <v>3.8298611111111103E-2</v>
      </c>
      <c r="J17" s="394"/>
      <c r="K17" s="28" t="str">
        <f t="shared" si="0"/>
        <v/>
      </c>
      <c r="L17" s="381"/>
      <c r="M17" s="381"/>
      <c r="N17" s="28">
        <f t="shared" si="2"/>
        <v>3.8298611111111103E-2</v>
      </c>
      <c r="O17" s="396">
        <v>43</v>
      </c>
      <c r="P17" s="147">
        <f t="shared" si="3"/>
        <v>20</v>
      </c>
      <c r="Q17" s="300" t="str">
        <f>IF('Car-Name'!A17="","",VLOOKUP(F17,'Car-Name'!$A$12:$B$44,2))</f>
        <v>Brandon Langel</v>
      </c>
      <c r="R17" s="148">
        <f t="shared" si="4"/>
        <v>3.8298611111111103E-2</v>
      </c>
      <c r="S17" s="130">
        <f t="shared" si="5"/>
        <v>46.781504986400734</v>
      </c>
      <c r="T17" s="220">
        <f t="shared" si="1"/>
        <v>5</v>
      </c>
      <c r="U17" s="301">
        <f>IF(F17="",(""),((R17+(VLOOKUP(P17,'Leg-2'!$F$12:$U$44,16,FALSE)))))</f>
        <v>0.15436342592592592</v>
      </c>
      <c r="V17" s="8">
        <f>IF(F17="","",(O17+VLOOKUP('Leg-3'!F17,'Leg-2'!$F$12:$V$44,17,FALSE)))</f>
        <v>183</v>
      </c>
      <c r="W17" s="217">
        <f>IF(P17="","",((O17+(VLOOKUP('Leg-3'!P17,'Leg-2'!$F$12:$V$44,17,FALSE)))/(U17*24)))</f>
        <v>49.396415985603959</v>
      </c>
      <c r="X17" s="149">
        <f t="shared" si="6"/>
        <v>6</v>
      </c>
    </row>
    <row r="18" spans="1:24" s="6" customFormat="1" ht="15.75" thickBot="1" x14ac:dyDescent="0.3">
      <c r="A18" s="255">
        <f>IF(('Leg-2'!F18=""),"",('Leg-2'!F18))</f>
        <v>16</v>
      </c>
      <c r="B18" s="254" t="str">
        <f>IF((A18=""),"",VLOOKUP(A18,'Car-Name'!$A$12:$B$44,2))</f>
        <v>Erica Cerovski</v>
      </c>
      <c r="C18" s="372">
        <v>0.30980324074074073</v>
      </c>
      <c r="D18" s="254" t="str">
        <f>IF((A18=""),"",VLOOKUP(A18,'Car-Name'!$A$12:$C$44,3))</f>
        <v>406-461-1390</v>
      </c>
      <c r="E18" s="375"/>
      <c r="F18" s="413">
        <v>18</v>
      </c>
      <c r="G18" s="24" t="str">
        <f>IF((F18=""),"",(VLOOKUP(F18,'Car-Name'!$A$12:$B$44,2)))</f>
        <v>Matt Hansen</v>
      </c>
      <c r="H18" s="381">
        <v>0.34946759259259258</v>
      </c>
      <c r="I18" s="28">
        <f>IF((H18=""),"",(H18-(VLOOKUP(F18,'Leg-3'!$A$12:$C$44,3,FALSE))))</f>
        <v>3.8263888888888875E-2</v>
      </c>
      <c r="J18" s="394"/>
      <c r="K18" s="28" t="str">
        <f t="shared" si="0"/>
        <v/>
      </c>
      <c r="L18" s="381"/>
      <c r="M18" s="381"/>
      <c r="N18" s="28">
        <f t="shared" si="2"/>
        <v>3.8263888888888875E-2</v>
      </c>
      <c r="O18" s="396">
        <v>43</v>
      </c>
      <c r="P18" s="147">
        <f t="shared" si="3"/>
        <v>18</v>
      </c>
      <c r="Q18" s="300" t="str">
        <f>IF('Car-Name'!A18="","",VLOOKUP(F18,'Car-Name'!$A$12:$B$44,2))</f>
        <v>Matt Hansen</v>
      </c>
      <c r="R18" s="148">
        <f t="shared" si="4"/>
        <v>3.8263888888888875E-2</v>
      </c>
      <c r="S18" s="130">
        <f t="shared" si="5"/>
        <v>46.823956442831232</v>
      </c>
      <c r="T18" s="220">
        <f t="shared" si="1"/>
        <v>4</v>
      </c>
      <c r="U18" s="301">
        <f>IF(F18="",(""),((R18+(VLOOKUP(P18,'Leg-2'!$F$12:$U$44,16,FALSE)))))</f>
        <v>0.16021990740740741</v>
      </c>
      <c r="V18" s="8">
        <f>IF(F18="","",(O18+VLOOKUP('Leg-3'!F18,'Leg-2'!$F$12:$V$44,17,FALSE)))</f>
        <v>183</v>
      </c>
      <c r="W18" s="217">
        <f>IF(P18="","",((O18+(VLOOKUP('Leg-3'!P18,'Leg-2'!$F$12:$V$44,17,FALSE)))/(U18*24)))</f>
        <v>47.590840135808712</v>
      </c>
      <c r="X18" s="149">
        <f t="shared" si="6"/>
        <v>9</v>
      </c>
    </row>
    <row r="19" spans="1:24" s="6" customFormat="1" ht="15.75" thickBot="1" x14ac:dyDescent="0.3">
      <c r="A19" s="255">
        <f>IF(('Leg-2'!F19=""),"",('Leg-2'!F19))</f>
        <v>20</v>
      </c>
      <c r="B19" s="254" t="str">
        <f>IF((A19=""),"",VLOOKUP(A19,'Car-Name'!$A$12:$B$44,2))</f>
        <v>Brandon Langel</v>
      </c>
      <c r="C19" s="372">
        <v>0.31041666666666667</v>
      </c>
      <c r="D19" s="254" t="str">
        <f>IF((A19=""),"",VLOOKUP(A19,'Car-Name'!$A$12:$C$44,3))</f>
        <v>406-390-6676</v>
      </c>
      <c r="E19" s="375"/>
      <c r="F19" s="413">
        <v>13</v>
      </c>
      <c r="G19" s="24" t="str">
        <f>IF((F19=""),"",(VLOOKUP(F19,'Car-Name'!$A$12:$B$44,2)))</f>
        <v>Janet Cerovski</v>
      </c>
      <c r="H19" s="381">
        <v>0.34947916666666662</v>
      </c>
      <c r="I19" s="28">
        <f>IF((H19=""),"",(H19-(VLOOKUP(F19,'Leg-3'!$A$12:$C$44,3,FALSE))))</f>
        <v>4.0451388888888828E-2</v>
      </c>
      <c r="J19" s="394"/>
      <c r="K19" s="28" t="str">
        <f t="shared" si="0"/>
        <v/>
      </c>
      <c r="L19" s="381"/>
      <c r="M19" s="381"/>
      <c r="N19" s="28">
        <f t="shared" si="2"/>
        <v>4.0451388888888828E-2</v>
      </c>
      <c r="O19" s="396">
        <v>43</v>
      </c>
      <c r="P19" s="147">
        <f t="shared" si="3"/>
        <v>13</v>
      </c>
      <c r="Q19" s="300" t="str">
        <f>IF('Car-Name'!A19="","",VLOOKUP(F19,'Car-Name'!$A$12:$B$44,2))</f>
        <v>Janet Cerovski</v>
      </c>
      <c r="R19" s="148">
        <f t="shared" si="4"/>
        <v>4.0451388888888828E-2</v>
      </c>
      <c r="S19" s="130">
        <f t="shared" si="5"/>
        <v>44.291845493562299</v>
      </c>
      <c r="T19" s="220">
        <f t="shared" si="1"/>
        <v>9</v>
      </c>
      <c r="U19" s="301">
        <f>IF(F19="",(""),((R19+(VLOOKUP(P19,'Leg-2'!$F$12:$U$44,16,FALSE)))))</f>
        <v>0.15717592592592586</v>
      </c>
      <c r="V19" s="8">
        <f>IF(F19="","",(O19+VLOOKUP('Leg-3'!F19,'Leg-2'!$F$12:$V$44,17,FALSE)))</f>
        <v>183</v>
      </c>
      <c r="W19" s="217">
        <f>IF(P19="","",((O19+(VLOOKUP('Leg-3'!P19,'Leg-2'!$F$12:$V$44,17,FALSE)))/(U19*24)))</f>
        <v>48.512518409425653</v>
      </c>
      <c r="X19" s="149">
        <f t="shared" si="6"/>
        <v>8</v>
      </c>
    </row>
    <row r="20" spans="1:24" s="6" customFormat="1" ht="15.75" thickBot="1" x14ac:dyDescent="0.3">
      <c r="A20" s="255">
        <f>IF(('Leg-2'!F20=""),"",('Leg-2'!F20))</f>
        <v>18</v>
      </c>
      <c r="B20" s="254" t="str">
        <f>IF((A20=""),"",VLOOKUP(A20,'Car-Name'!$A$12:$B$44,2))</f>
        <v>Matt Hansen</v>
      </c>
      <c r="C20" s="372">
        <v>0.3112037037037037</v>
      </c>
      <c r="D20" s="254" t="str">
        <f>IF((A20=""),"",VLOOKUP(A20,'Car-Name'!$A$12:$C$44,3))</f>
        <v>509-998-9927</v>
      </c>
      <c r="E20" s="375"/>
      <c r="F20" s="413">
        <v>16</v>
      </c>
      <c r="G20" s="24" t="str">
        <f>IF((F20=""),"",(VLOOKUP(F20,'Car-Name'!$A$12:$B$44,2)))</f>
        <v>Erica Cerovski</v>
      </c>
      <c r="H20" s="381">
        <v>0.34949074074074077</v>
      </c>
      <c r="I20" s="28">
        <f>IF((H20=""),"",(H20-(VLOOKUP(F20,'Leg-3'!$A$12:$C$44,3,FALSE))))</f>
        <v>3.9687500000000042E-2</v>
      </c>
      <c r="J20" s="394"/>
      <c r="K20" s="28" t="str">
        <f t="shared" si="0"/>
        <v/>
      </c>
      <c r="L20" s="381"/>
      <c r="M20" s="381"/>
      <c r="N20" s="28">
        <f t="shared" si="2"/>
        <v>3.9687500000000042E-2</v>
      </c>
      <c r="O20" s="396">
        <v>43</v>
      </c>
      <c r="P20" s="147">
        <f t="shared" si="3"/>
        <v>16</v>
      </c>
      <c r="Q20" s="300" t="str">
        <f>IF('Car-Name'!A20="","",VLOOKUP(F20,'Car-Name'!$A$12:$B$44,2))</f>
        <v>Erica Cerovski</v>
      </c>
      <c r="R20" s="148">
        <f t="shared" si="4"/>
        <v>3.9687500000000042E-2</v>
      </c>
      <c r="S20" s="130">
        <f t="shared" si="5"/>
        <v>45.14435695538053</v>
      </c>
      <c r="T20" s="220">
        <f t="shared" si="1"/>
        <v>8</v>
      </c>
      <c r="U20" s="301">
        <f>IF(F20="",(""),((R20+(VLOOKUP(P20,'Leg-2'!$F$12:$U$44,16,FALSE)))))</f>
        <v>0.15568287037037043</v>
      </c>
      <c r="V20" s="8">
        <f>IF(F20="","",(O20+VLOOKUP('Leg-3'!F20,'Leg-2'!$F$12:$V$44,17,FALSE)))</f>
        <v>183</v>
      </c>
      <c r="W20" s="217">
        <f>IF(P20="","",((O20+(VLOOKUP('Leg-3'!P20,'Leg-2'!$F$12:$V$44,17,FALSE)))/(U20*24)))</f>
        <v>48.977771169429765</v>
      </c>
      <c r="X20" s="149">
        <f t="shared" si="6"/>
        <v>7</v>
      </c>
    </row>
    <row r="21" spans="1:24" s="6" customFormat="1" ht="15.75" thickBot="1" x14ac:dyDescent="0.3">
      <c r="A21" s="255">
        <f>IF(('Leg-2'!F21=""),"",('Leg-2'!F21))</f>
        <v>12</v>
      </c>
      <c r="B21" s="254" t="str">
        <f>IF((A21=""),"",VLOOKUP(A21,'Car-Name'!$A$12:$B$44,2))</f>
        <v>Rick Carnegie</v>
      </c>
      <c r="C21" s="372">
        <v>0.31209490740740742</v>
      </c>
      <c r="D21" s="254" t="str">
        <f>IF((A21=""),"",VLOOKUP(A21,'Car-Name'!$A$12:$C$44,3))</f>
        <v>509-891-9224</v>
      </c>
      <c r="E21" s="375"/>
      <c r="F21" s="413">
        <v>12</v>
      </c>
      <c r="G21" s="24" t="str">
        <f>IF((F21=""),"",(VLOOKUP(F21,'Car-Name'!$A$12:$B$44,2)))</f>
        <v>Rick Carnegie</v>
      </c>
      <c r="H21" s="381">
        <v>0.35454861111111113</v>
      </c>
      <c r="I21" s="28">
        <f>IF((H21=""),"",(H21-(VLOOKUP(F21,'Leg-3'!$A$12:$C$44,3,FALSE))))</f>
        <v>4.2453703703703716E-2</v>
      </c>
      <c r="J21" s="394"/>
      <c r="K21" s="28" t="str">
        <f t="shared" si="0"/>
        <v/>
      </c>
      <c r="L21" s="381"/>
      <c r="M21" s="381"/>
      <c r="N21" s="28">
        <f t="shared" si="2"/>
        <v>4.2453703703703716E-2</v>
      </c>
      <c r="O21" s="396">
        <v>43</v>
      </c>
      <c r="P21" s="147">
        <f t="shared" si="3"/>
        <v>12</v>
      </c>
      <c r="Q21" s="300" t="str">
        <f>IF('Car-Name'!A21="","",VLOOKUP(F21,'Car-Name'!$A$12:$B$44,2))</f>
        <v>Rick Carnegie</v>
      </c>
      <c r="R21" s="148">
        <f t="shared" si="4"/>
        <v>4.2453703703703716E-2</v>
      </c>
      <c r="S21" s="130">
        <f t="shared" si="5"/>
        <v>42.202835332606313</v>
      </c>
      <c r="T21" s="220">
        <f t="shared" si="1"/>
        <v>10</v>
      </c>
      <c r="U21" s="301">
        <f>IF(F21="",(""),((R21+(VLOOKUP(P21,'Leg-2'!$F$12:$U$44,16,FALSE)))))</f>
        <v>0.16866898148148152</v>
      </c>
      <c r="V21" s="8">
        <f>IF(F21="","",(O21+VLOOKUP('Leg-3'!F21,'Leg-2'!$F$12:$V$44,17,FALSE)))</f>
        <v>183</v>
      </c>
      <c r="W21" s="217">
        <f>IF(P21="","",((O21+(VLOOKUP('Leg-3'!P21,'Leg-2'!$F$12:$V$44,17,FALSE)))/(U21*24)))</f>
        <v>45.206889453098178</v>
      </c>
      <c r="X21" s="149">
        <f t="shared" si="6"/>
        <v>10</v>
      </c>
    </row>
    <row r="22" spans="1:24" s="6" customFormat="1" ht="15.75" thickBot="1" x14ac:dyDescent="0.3">
      <c r="A22" s="255">
        <f>IF(('Leg-2'!F22=""),"",('Leg-2'!F22))</f>
        <v>5</v>
      </c>
      <c r="B22" s="254" t="str">
        <f>IF((A22=""),"",VLOOKUP(A22,'Car-Name'!$A$12:$B$44,2))</f>
        <v>Mike Wendland</v>
      </c>
      <c r="C22" s="372">
        <v>0.31261574074074078</v>
      </c>
      <c r="D22" s="254" t="str">
        <f>IF((A22=""),"",VLOOKUP(A22,'Car-Name'!$A$12:$C$44,3))</f>
        <v>406-355-4508</v>
      </c>
      <c r="E22" s="375"/>
      <c r="F22" s="413">
        <v>5</v>
      </c>
      <c r="G22" s="24" t="str">
        <f>IF((F22=""),"",(VLOOKUP(F22,'Car-Name'!$A$12:$B$44,2)))</f>
        <v>Mike Wendland</v>
      </c>
      <c r="H22" s="381">
        <v>0.35621527777777778</v>
      </c>
      <c r="I22" s="28">
        <f>IF((H22=""),"",(H22-(VLOOKUP(F22,'Leg-3'!$A$12:$C$44,3,FALSE))))</f>
        <v>4.3599537037037006E-2</v>
      </c>
      <c r="J22" s="394"/>
      <c r="K22" s="28" t="str">
        <f t="shared" si="0"/>
        <v/>
      </c>
      <c r="L22" s="381"/>
      <c r="M22" s="381"/>
      <c r="N22" s="28">
        <f t="shared" si="2"/>
        <v>4.3599537037037006E-2</v>
      </c>
      <c r="O22" s="396">
        <v>43</v>
      </c>
      <c r="P22" s="147">
        <f t="shared" si="3"/>
        <v>5</v>
      </c>
      <c r="Q22" s="300" t="str">
        <f>IF('Car-Name'!A22="","",VLOOKUP(F22,'Car-Name'!$A$12:$B$44,2))</f>
        <v>Mike Wendland</v>
      </c>
      <c r="R22" s="148">
        <f t="shared" si="4"/>
        <v>4.3599537037037006E-2</v>
      </c>
      <c r="S22" s="130">
        <f t="shared" si="5"/>
        <v>41.09370852136982</v>
      </c>
      <c r="T22" s="220">
        <f t="shared" si="1"/>
        <v>12</v>
      </c>
      <c r="U22" s="301">
        <f>IF(F22="",(""),((R22+(VLOOKUP(P22,'Leg-2'!$F$12:$U$44,16,FALSE)))))</f>
        <v>0.17807870370370368</v>
      </c>
      <c r="V22" s="8">
        <f>IF(F22="","",(O22+VLOOKUP('Leg-3'!F22,'Leg-2'!$F$12:$V$44,17,FALSE)))</f>
        <v>183</v>
      </c>
      <c r="W22" s="217">
        <f>IF(P22="","",((O22+(VLOOKUP('Leg-3'!P22,'Leg-2'!$F$12:$V$44,17,FALSE)))/(U22*24)))</f>
        <v>42.818146366826994</v>
      </c>
      <c r="X22" s="149">
        <f t="shared" si="6"/>
        <v>12</v>
      </c>
    </row>
    <row r="23" spans="1:24" s="6" customFormat="1" ht="15.75" thickBot="1" x14ac:dyDescent="0.3">
      <c r="A23" s="255">
        <f>IF(('Leg-2'!F23=""),"",('Leg-2'!F23))</f>
        <v>15</v>
      </c>
      <c r="B23" s="254" t="str">
        <f>IF((A23=""),"",VLOOKUP(A23,'Car-Name'!$A$12:$B$44,2))</f>
        <v>Wayne Campbell</v>
      </c>
      <c r="C23" s="372">
        <v>0.31329861111111112</v>
      </c>
      <c r="D23" s="254" t="str">
        <f>IF((A23=""),"",VLOOKUP(A23,'Car-Name'!$A$12:$C$44,3))</f>
        <v>406-899-2630</v>
      </c>
      <c r="E23" s="375"/>
      <c r="F23" s="413">
        <v>10</v>
      </c>
      <c r="G23" s="24" t="str">
        <f>IF((F23=""),"",(VLOOKUP(F23,'Car-Name'!$A$12:$B$44,2)))</f>
        <v>Kirk Peterson</v>
      </c>
      <c r="H23" s="381">
        <v>0.35728009259259258</v>
      </c>
      <c r="I23" s="28">
        <f>IF((H23=""),"",(H23-(VLOOKUP(F23,'Leg-3'!$A$12:$C$44,3,FALSE))))</f>
        <v>4.3391203703703696E-2</v>
      </c>
      <c r="J23" s="394"/>
      <c r="K23" s="28" t="str">
        <f t="shared" si="0"/>
        <v/>
      </c>
      <c r="L23" s="381"/>
      <c r="M23" s="381"/>
      <c r="N23" s="28">
        <f t="shared" si="2"/>
        <v>4.3391203703703696E-2</v>
      </c>
      <c r="O23" s="396">
        <v>43</v>
      </c>
      <c r="P23" s="147">
        <f t="shared" si="3"/>
        <v>10</v>
      </c>
      <c r="Q23" s="300" t="str">
        <f>IF('Car-Name'!A23="","",VLOOKUP(F23,'Car-Name'!$A$12:$B$44,2))</f>
        <v>Kirk Peterson</v>
      </c>
      <c r="R23" s="148">
        <f t="shared" si="4"/>
        <v>4.3391203703703696E-2</v>
      </c>
      <c r="S23" s="130">
        <f t="shared" si="5"/>
        <v>41.291010936249677</v>
      </c>
      <c r="T23" s="220">
        <f t="shared" si="1"/>
        <v>11</v>
      </c>
      <c r="U23" s="301">
        <f>IF(F23="",(""),((R23+(VLOOKUP(P23,'Leg-2'!$F$12:$U$44,16,FALSE)))))</f>
        <v>0.1771064814814815</v>
      </c>
      <c r="V23" s="8">
        <f>IF(F23="","",(O23+VLOOKUP('Leg-3'!F23,'Leg-2'!$F$12:$V$44,17,FALSE)))</f>
        <v>183</v>
      </c>
      <c r="W23" s="217">
        <f>IF(P23="","",((O23+(VLOOKUP('Leg-3'!P23,'Leg-2'!$F$12:$V$44,17,FALSE)))/(U23*24)))</f>
        <v>43.053195660697945</v>
      </c>
      <c r="X23" s="149">
        <f t="shared" si="6"/>
        <v>11</v>
      </c>
    </row>
    <row r="24" spans="1:24" s="6" customFormat="1" ht="15.75" thickBot="1" x14ac:dyDescent="0.3">
      <c r="A24" s="255">
        <f>IF(('Leg-2'!F24=""),"",('Leg-2'!F24))</f>
        <v>10</v>
      </c>
      <c r="B24" s="254" t="str">
        <f>IF((A24=""),"",VLOOKUP(A24,'Car-Name'!$A$12:$B$44,2))</f>
        <v>Kirk Peterson</v>
      </c>
      <c r="C24" s="372">
        <v>0.31388888888888888</v>
      </c>
      <c r="D24" s="254" t="str">
        <f>IF((A24=""),"",VLOOKUP(A24,'Car-Name'!$A$12:$C$44,3))</f>
        <v>505-670-8978</v>
      </c>
      <c r="E24" s="375"/>
      <c r="F24" s="413">
        <v>14</v>
      </c>
      <c r="G24" s="24" t="str">
        <f>IF((F24=""),"",(VLOOKUP(F24,'Car-Name'!$A$12:$B$44,2)))</f>
        <v>Gary Yeager</v>
      </c>
      <c r="H24" s="381">
        <v>0.36030092592592594</v>
      </c>
      <c r="I24" s="28">
        <f>IF((H24=""),"",(H24-(VLOOKUP(F24,'Leg-3'!$A$12:$C$44,3,FALSE))))</f>
        <v>5.5439814814814858E-2</v>
      </c>
      <c r="J24" s="394"/>
      <c r="K24" s="28" t="str">
        <f t="shared" si="0"/>
        <v/>
      </c>
      <c r="L24" s="381"/>
      <c r="M24" s="381"/>
      <c r="N24" s="28">
        <f t="shared" si="2"/>
        <v>5.5439814814814858E-2</v>
      </c>
      <c r="O24" s="396">
        <v>43</v>
      </c>
      <c r="P24" s="147">
        <f t="shared" si="3"/>
        <v>14</v>
      </c>
      <c r="Q24" s="300" t="str">
        <f>IF('Car-Name'!A24="","",VLOOKUP(F24,'Car-Name'!$A$12:$B$44,2))</f>
        <v>Gary Yeager</v>
      </c>
      <c r="R24" s="148">
        <f t="shared" si="4"/>
        <v>5.5439814814814858E-2</v>
      </c>
      <c r="S24" s="130">
        <f t="shared" si="5"/>
        <v>32.317327766179517</v>
      </c>
      <c r="T24" s="220">
        <f t="shared" si="1"/>
        <v>14</v>
      </c>
      <c r="U24" s="301">
        <f>IF(F24="",(""),((R24+(VLOOKUP(P24,'Leg-2'!$F$12:$U$44,16,FALSE)))))</f>
        <v>0.23542824074074076</v>
      </c>
      <c r="V24" s="8">
        <f>IF(F24="","",(O24+VLOOKUP('Leg-3'!F24,'Leg-2'!$F$12:$V$44,17,FALSE)))</f>
        <v>183</v>
      </c>
      <c r="W24" s="217">
        <f>IF(P24="","",((O24+(VLOOKUP('Leg-3'!P24,'Leg-2'!$F$12:$V$44,17,FALSE)))/(U24*24)))</f>
        <v>32.387788211002409</v>
      </c>
      <c r="X24" s="149">
        <f t="shared" si="6"/>
        <v>18</v>
      </c>
    </row>
    <row r="25" spans="1:24" s="6" customFormat="1" ht="15.75" thickBot="1" x14ac:dyDescent="0.3">
      <c r="A25" s="255">
        <f>IF(('Leg-2'!F25=""),"",('Leg-2'!F25))</f>
        <v>2</v>
      </c>
      <c r="B25" s="254" t="str">
        <f>IF((A25=""),"",VLOOKUP(A25,'Car-Name'!$A$12:$B$44,2))</f>
        <v>Daniel Lukowski</v>
      </c>
      <c r="C25" s="372">
        <v>0.31458333333333333</v>
      </c>
      <c r="D25" s="254" t="str">
        <f>IF((A25=""),"",VLOOKUP(A25,'Car-Name'!$A$12:$C$44,3))</f>
        <v>913-634-8811</v>
      </c>
      <c r="E25" s="375"/>
      <c r="F25" s="413">
        <v>15</v>
      </c>
      <c r="G25" s="24" t="str">
        <f>IF((F25=""),"",(VLOOKUP(F25,'Car-Name'!$A$12:$B$44,2)))</f>
        <v>Wayne Campbell</v>
      </c>
      <c r="H25" s="381">
        <v>0.36033564814814811</v>
      </c>
      <c r="I25" s="28">
        <f>IF((H25=""),"",(H25-(VLOOKUP(F25,'Leg-3'!$A$12:$C$44,3,FALSE))))</f>
        <v>4.7037037037036988E-2</v>
      </c>
      <c r="J25" s="394"/>
      <c r="K25" s="28" t="str">
        <f t="shared" si="0"/>
        <v/>
      </c>
      <c r="L25" s="381"/>
      <c r="M25" s="381"/>
      <c r="N25" s="28">
        <f t="shared" si="2"/>
        <v>4.7037037037036988E-2</v>
      </c>
      <c r="O25" s="396">
        <v>43</v>
      </c>
      <c r="P25" s="147">
        <f t="shared" si="3"/>
        <v>15</v>
      </c>
      <c r="Q25" s="300" t="str">
        <f>IF('Car-Name'!A25="","",VLOOKUP(F25,'Car-Name'!$A$12:$B$44,2))</f>
        <v>Wayne Campbell</v>
      </c>
      <c r="R25" s="148">
        <f t="shared" si="4"/>
        <v>4.7037037037036988E-2</v>
      </c>
      <c r="S25" s="130">
        <f t="shared" si="5"/>
        <v>38.090551181102398</v>
      </c>
      <c r="T25" s="220">
        <f t="shared" si="1"/>
        <v>13</v>
      </c>
      <c r="U25" s="301">
        <f>IF(F25="",(""),((R25+(VLOOKUP(P25,'Leg-2'!$F$12:$U$44,16,FALSE)))))</f>
        <v>0.18008101851851849</v>
      </c>
      <c r="V25" s="8">
        <f>IF(F25="","",(O25+VLOOKUP('Leg-3'!F25,'Leg-2'!$F$12:$V$44,17,FALSE)))</f>
        <v>183</v>
      </c>
      <c r="W25" s="217">
        <f>IF(P25="","",((O25+(VLOOKUP('Leg-3'!P25,'Leg-2'!$F$12:$V$44,17,FALSE)))/(U25*24)))</f>
        <v>42.342052831158817</v>
      </c>
      <c r="X25" s="149">
        <f t="shared" si="6"/>
        <v>13</v>
      </c>
    </row>
    <row r="26" spans="1:24" s="6" customFormat="1" ht="15.75" thickBot="1" x14ac:dyDescent="0.3">
      <c r="A26" s="255">
        <f>IF(('Leg-2'!F26=""),"",('Leg-2'!F26))</f>
        <v>11</v>
      </c>
      <c r="B26" s="254" t="str">
        <f>IF((A26=""),"",VLOOKUP(A26,'Car-Name'!$A$12:$B$44,2))</f>
        <v>Sony Bishop</v>
      </c>
      <c r="C26" s="372">
        <v>0.31527777777777777</v>
      </c>
      <c r="D26" s="254" t="str">
        <f>IF((A26=""),"",VLOOKUP(A26,'Car-Name'!$A$12:$C$44,3))</f>
        <v>714-305-6461</v>
      </c>
      <c r="E26" s="375"/>
      <c r="F26" s="413">
        <v>1</v>
      </c>
      <c r="G26" s="24" t="str">
        <f>IF((F26=""),"",(VLOOKUP(F26,'Car-Name'!$A$12:$B$44,2)))</f>
        <v>Bill Comer</v>
      </c>
      <c r="H26" s="381">
        <v>0.37222222222222223</v>
      </c>
      <c r="I26" s="28">
        <f>IF((H26=""),"",(H26-(VLOOKUP(F26,'Leg-3'!$A$12:$C$44,3,FALSE))))</f>
        <v>5.6250000000000022E-2</v>
      </c>
      <c r="J26" s="394"/>
      <c r="K26" s="28" t="str">
        <f t="shared" si="0"/>
        <v/>
      </c>
      <c r="L26" s="381"/>
      <c r="M26" s="381"/>
      <c r="N26" s="28">
        <f t="shared" si="2"/>
        <v>5.6250000000000022E-2</v>
      </c>
      <c r="O26" s="396">
        <v>43</v>
      </c>
      <c r="P26" s="147">
        <f t="shared" si="3"/>
        <v>1</v>
      </c>
      <c r="Q26" s="300" t="str">
        <f>IF('Car-Name'!A26="","",VLOOKUP(F26,'Car-Name'!$A$12:$B$44,2))</f>
        <v>Bill Comer</v>
      </c>
      <c r="R26" s="148">
        <f t="shared" si="4"/>
        <v>5.6250000000000022E-2</v>
      </c>
      <c r="S26" s="130">
        <f t="shared" si="5"/>
        <v>31.851851851851841</v>
      </c>
      <c r="T26" s="220">
        <f t="shared" si="1"/>
        <v>15</v>
      </c>
      <c r="U26" s="301">
        <f>IF(F26="",(""),((R26+(VLOOKUP(P26,'Leg-2'!$F$12:$U$44,16,FALSE)))))</f>
        <v>0.21379629629629635</v>
      </c>
      <c r="V26" s="8">
        <f>IF(F26="","",(O26+VLOOKUP('Leg-3'!F26,'Leg-2'!$F$12:$V$44,17,FALSE)))</f>
        <v>183</v>
      </c>
      <c r="W26" s="217">
        <f>IF(P26="","",((O26+(VLOOKUP('Leg-3'!P26,'Leg-2'!$F$12:$V$44,17,FALSE)))/(U26*24)))</f>
        <v>35.664789952360323</v>
      </c>
      <c r="X26" s="149">
        <f t="shared" si="6"/>
        <v>16</v>
      </c>
    </row>
    <row r="27" spans="1:24" s="6" customFormat="1" x14ac:dyDescent="0.25">
      <c r="A27" s="255">
        <f>IF(('Leg-2'!F27=""),"",('Leg-2'!F27))</f>
        <v>1</v>
      </c>
      <c r="B27" s="254" t="str">
        <f>IF((A27=""),"",VLOOKUP(A27,'Car-Name'!$A$12:$B$44,2))</f>
        <v>Bill Comer</v>
      </c>
      <c r="C27" s="372">
        <v>0.31597222222222221</v>
      </c>
      <c r="D27" s="254" t="str">
        <f>IF((A27=""),"",VLOOKUP(A27,'Car-Name'!$A$12:$C$44,3))</f>
        <v>630-300-8567</v>
      </c>
      <c r="E27" s="375"/>
      <c r="F27" s="413">
        <v>2</v>
      </c>
      <c r="G27" s="24" t="str">
        <f>IF((F27=""),"",(VLOOKUP(F27,'Car-Name'!$A$12:$B$44,2)))</f>
        <v>Daniel Lukowski</v>
      </c>
      <c r="H27" s="381">
        <v>0.37737268518518513</v>
      </c>
      <c r="I27" s="28">
        <f>IF((H27=""),"",(H27-(VLOOKUP(F27,'Leg-3'!$A$12:$C$44,3,FALSE))))</f>
        <v>6.2789351851851805E-2</v>
      </c>
      <c r="J27" s="394"/>
      <c r="K27" s="28" t="str">
        <f t="shared" si="0"/>
        <v/>
      </c>
      <c r="L27" s="381"/>
      <c r="M27" s="381"/>
      <c r="N27" s="28">
        <f t="shared" si="2"/>
        <v>6.2789351851851805E-2</v>
      </c>
      <c r="O27" s="396">
        <v>43</v>
      </c>
      <c r="P27" s="147">
        <f t="shared" si="3"/>
        <v>2</v>
      </c>
      <c r="Q27" s="300" t="str">
        <f>IF('Car-Name'!A27="","",VLOOKUP(F27,'Car-Name'!$A$12:$B$44,2))</f>
        <v>Daniel Lukowski</v>
      </c>
      <c r="R27" s="148">
        <f t="shared" si="4"/>
        <v>6.2789351851851805E-2</v>
      </c>
      <c r="S27" s="130">
        <f t="shared" si="5"/>
        <v>28.534562211981587</v>
      </c>
      <c r="T27" s="220">
        <f t="shared" si="1"/>
        <v>16</v>
      </c>
      <c r="U27" s="301">
        <f>IF(F27="",(""),((R27+(VLOOKUP(P27,'Leg-2'!$F$12:$U$44,16,FALSE)))))</f>
        <v>0.20033564814814808</v>
      </c>
      <c r="V27" s="8">
        <f>IF(F27="","",(O27+VLOOKUP('Leg-3'!F27,'Leg-2'!$F$12:$V$44,17,FALSE)))</f>
        <v>183</v>
      </c>
      <c r="W27" s="217">
        <f>IF(P27="","",((O27+(VLOOKUP('Leg-3'!P27,'Leg-2'!$F$12:$V$44,17,FALSE)))/(U27*24)))</f>
        <v>38.061124270610676</v>
      </c>
      <c r="X27" s="149">
        <f t="shared" si="6"/>
        <v>14</v>
      </c>
    </row>
    <row r="28" spans="1:24" s="6" customFormat="1" x14ac:dyDescent="0.25">
      <c r="A28" s="255">
        <f>IF(('Leg-2'!F28=""),"",('Leg-2'!F28))</f>
        <v>14</v>
      </c>
      <c r="B28" s="254" t="str">
        <f>IF((A28=""),"",VLOOKUP(A28,'Car-Name'!$A$12:$B$44,2))</f>
        <v>Gary Yeager</v>
      </c>
      <c r="C28" s="372">
        <v>0.30486111111111108</v>
      </c>
      <c r="D28" s="254" t="str">
        <f>IF((A28=""),"",VLOOKUP(A28,'Car-Name'!$A$12:$C$44,3))</f>
        <v>509-994-6552</v>
      </c>
      <c r="E28" s="375"/>
      <c r="F28" s="413">
        <v>11</v>
      </c>
      <c r="G28" s="24" t="str">
        <f>IF((F28=""),"",(VLOOKUP(F28,'Car-Name'!$A$12:$B$44,2)))</f>
        <v>Sony Bishop</v>
      </c>
      <c r="H28" s="381"/>
      <c r="I28" s="28" t="str">
        <f>IF((H28=""),"",(H28-(VLOOKUP(F28,'Leg-3'!$A$12:$C$44,3,FALSE))))</f>
        <v/>
      </c>
      <c r="J28" s="394" t="s">
        <v>43</v>
      </c>
      <c r="K28" s="28">
        <f t="shared" si="0"/>
        <v>7.3206018518518476E-2</v>
      </c>
      <c r="L28" s="381"/>
      <c r="M28" s="381"/>
      <c r="N28" s="28">
        <f t="shared" si="2"/>
        <v>7.3206018518518476E-2</v>
      </c>
      <c r="O28" s="397">
        <v>33</v>
      </c>
      <c r="P28" s="147">
        <f t="shared" si="3"/>
        <v>11</v>
      </c>
      <c r="Q28" s="300" t="str">
        <f>IF('Car-Name'!A28="","",VLOOKUP(F28,'Car-Name'!$A$12:$B$44,2))</f>
        <v>Sony Bishop</v>
      </c>
      <c r="R28" s="148">
        <f t="shared" si="4"/>
        <v>7.3206018518518476E-2</v>
      </c>
      <c r="S28" s="130">
        <f t="shared" si="5"/>
        <v>18.782608695652186</v>
      </c>
      <c r="T28" s="220">
        <f t="shared" si="1"/>
        <v>17</v>
      </c>
      <c r="U28" s="301">
        <f>IF(F28="",(""),((R28+(VLOOKUP(P28,'Leg-2'!$F$12:$U$44,16,FALSE)))))</f>
        <v>0.20945601851851853</v>
      </c>
      <c r="V28" s="8">
        <f>IF(F28="","",(O28+VLOOKUP('Leg-3'!F28,'Leg-2'!$F$12:$V$44,17,FALSE)))</f>
        <v>173</v>
      </c>
      <c r="W28" s="217">
        <f>IF(P28="","",((O28+(VLOOKUP('Leg-3'!P28,'Leg-2'!$F$12:$V$44,17,FALSE)))/(U28*24)))</f>
        <v>34.414543847046474</v>
      </c>
      <c r="X28" s="149">
        <f t="shared" si="6"/>
        <v>15</v>
      </c>
    </row>
    <row r="29" spans="1:24" s="6" customFormat="1" x14ac:dyDescent="0.25">
      <c r="A29" s="255">
        <f>IF(('Leg-2'!F29=""),"",('Leg-2'!F29))</f>
        <v>7</v>
      </c>
      <c r="B29" s="254" t="str">
        <f>IF((A29=""),"",VLOOKUP(A29,'Car-Name'!$A$12:$B$44,2))</f>
        <v>Tom Carnegie</v>
      </c>
      <c r="C29" s="372"/>
      <c r="D29" s="254" t="str">
        <f>IF((A29=""),"",VLOOKUP(A29,'Car-Name'!$A$12:$C$44,3))</f>
        <v>509-922-1805</v>
      </c>
      <c r="E29" s="375"/>
      <c r="F29" s="413">
        <v>7</v>
      </c>
      <c r="G29" s="24" t="str">
        <f>IF((F29=""),"",(VLOOKUP(F29,'Car-Name'!$A$12:$B$44,2)))</f>
        <v>Tom Carnegie</v>
      </c>
      <c r="H29" s="381"/>
      <c r="I29" s="28" t="str">
        <f>IF((H29=""),"",(H29-(VLOOKUP(F29,'Leg-3'!$A$12:$C$44,3,FALSE))))</f>
        <v/>
      </c>
      <c r="J29" s="394" t="s">
        <v>43</v>
      </c>
      <c r="K29" s="28">
        <f t="shared" si="0"/>
        <v>7.3206018518518476E-2</v>
      </c>
      <c r="L29" s="381"/>
      <c r="M29" s="381"/>
      <c r="N29" s="28">
        <f t="shared" si="2"/>
        <v>7.3206018518518476E-2</v>
      </c>
      <c r="O29" s="397">
        <v>0</v>
      </c>
      <c r="P29" s="147">
        <f t="shared" si="3"/>
        <v>7</v>
      </c>
      <c r="Q29" s="300" t="str">
        <f>IF('Car-Name'!A29="","",VLOOKUP(F29,'Car-Name'!$A$12:$B$44,2))</f>
        <v>Tom Carnegie</v>
      </c>
      <c r="R29" s="148">
        <f t="shared" si="4"/>
        <v>7.3206018518518476E-2</v>
      </c>
      <c r="S29" s="130">
        <f t="shared" si="5"/>
        <v>0</v>
      </c>
      <c r="T29" s="220">
        <f t="shared" si="1"/>
        <v>17</v>
      </c>
      <c r="U29" s="301">
        <f>IF(F29="",(""),((R29+(VLOOKUP(P29,'Leg-2'!$F$12:$U$44,16,FALSE)))))</f>
        <v>0.22267361111111106</v>
      </c>
      <c r="V29" s="8">
        <f>IF(F29="","",(O29+VLOOKUP('Leg-3'!F29,'Leg-2'!$F$12:$V$44,17,FALSE)))</f>
        <v>81.400000000000006</v>
      </c>
      <c r="W29" s="217">
        <f>IF(P29="","",((O29+(VLOOKUP('Leg-3'!P29,'Leg-2'!$F$12:$V$44,17,FALSE)))/(U29*24)))</f>
        <v>15.231560891938255</v>
      </c>
      <c r="X29" s="149">
        <f t="shared" si="6"/>
        <v>17</v>
      </c>
    </row>
    <row r="30" spans="1:24" s="6" customFormat="1" x14ac:dyDescent="0.25">
      <c r="A30" s="255">
        <f>IF(('Leg-2'!F30=""),"",('Leg-2'!F30))</f>
        <v>8</v>
      </c>
      <c r="B30" s="254" t="str">
        <f>IF((A30=""),"",VLOOKUP(A30,'Car-Name'!$A$12:$B$44,2))</f>
        <v>Ed Wright</v>
      </c>
      <c r="C30" s="372"/>
      <c r="D30" s="254" t="str">
        <f>IF((A30=""),"",VLOOKUP(A30,'Car-Name'!$A$12:$C$44,3))</f>
        <v>785-462-5050</v>
      </c>
      <c r="E30" s="375"/>
      <c r="F30" s="413">
        <v>8</v>
      </c>
      <c r="G30" s="24" t="str">
        <f>IF((F30=""),"",(VLOOKUP(F30,'Car-Name'!$A$12:$B$44,2)))</f>
        <v>Ed Wright</v>
      </c>
      <c r="H30" s="381"/>
      <c r="I30" s="28" t="str">
        <f>IF((H30=""),"",(H30-(VLOOKUP(F30,'Leg-3'!$A$12:$C$44,3,FALSE))))</f>
        <v/>
      </c>
      <c r="J30" s="394" t="s">
        <v>43</v>
      </c>
      <c r="K30" s="28">
        <f t="shared" si="0"/>
        <v>7.3206018518518476E-2</v>
      </c>
      <c r="L30" s="381"/>
      <c r="M30" s="381"/>
      <c r="N30" s="28">
        <f t="shared" si="2"/>
        <v>7.3206018518518476E-2</v>
      </c>
      <c r="O30" s="397">
        <v>0</v>
      </c>
      <c r="P30" s="147">
        <f t="shared" si="3"/>
        <v>8</v>
      </c>
      <c r="Q30" s="300" t="str">
        <f>IF('Car-Name'!A30="","",VLOOKUP(F30,'Car-Name'!$A$12:$B$44,2))</f>
        <v>Ed Wright</v>
      </c>
      <c r="R30" s="148">
        <f t="shared" si="4"/>
        <v>7.3206018518518476E-2</v>
      </c>
      <c r="S30" s="130">
        <f t="shared" si="5"/>
        <v>0</v>
      </c>
      <c r="T30" s="220">
        <f t="shared" si="1"/>
        <v>17</v>
      </c>
      <c r="U30" s="301">
        <f>IF(F30="",(""),((R30+(VLOOKUP(P30,'Leg-2'!$F$12:$U$44,16,FALSE)))))</f>
        <v>0.24013888888888885</v>
      </c>
      <c r="V30" s="8">
        <f>IF(F30="","",(O30+VLOOKUP('Leg-3'!F30,'Leg-2'!$F$12:$V$44,17,FALSE)))</f>
        <v>76</v>
      </c>
      <c r="W30" s="217">
        <f>IF(P30="","",((O30+(VLOOKUP('Leg-3'!P30,'Leg-2'!$F$12:$V$44,17,FALSE)))/(U30*24)))</f>
        <v>13.18681318681319</v>
      </c>
      <c r="X30" s="149">
        <f t="shared" si="6"/>
        <v>19</v>
      </c>
    </row>
    <row r="31" spans="1:24" s="6" customFormat="1" x14ac:dyDescent="0.25">
      <c r="A31" s="255">
        <f>IF(('Leg-2'!F31=""),"",('Leg-2'!F31))</f>
        <v>3</v>
      </c>
      <c r="B31" s="254" t="str">
        <f>IF((A31=""),"",VLOOKUP(A31,'Car-Name'!$A$12:$B$44,2))</f>
        <v>Nan Robison</v>
      </c>
      <c r="C31" s="372"/>
      <c r="D31" s="254" t="str">
        <f>IF((A31=""),"",VLOOKUP(A31,'Car-Name'!$A$12:$C$44,3))</f>
        <v>509-701-4359</v>
      </c>
      <c r="E31" s="375"/>
      <c r="F31" s="413">
        <v>3</v>
      </c>
      <c r="G31" s="24" t="str">
        <f>IF((F31=""),"",(VLOOKUP(F31,'Car-Name'!$A$12:$B$44,2)))</f>
        <v>Nan Robison</v>
      </c>
      <c r="H31" s="381"/>
      <c r="I31" s="28" t="str">
        <f>IF((H31=""),"",(H31-(VLOOKUP(F31,'Leg-3'!$A$12:$C$44,3,FALSE))))</f>
        <v/>
      </c>
      <c r="J31" s="394" t="s">
        <v>43</v>
      </c>
      <c r="K31" s="28">
        <f t="shared" si="0"/>
        <v>7.3206018518518476E-2</v>
      </c>
      <c r="L31" s="381"/>
      <c r="M31" s="381"/>
      <c r="N31" s="28">
        <f t="shared" si="2"/>
        <v>7.3206018518518476E-2</v>
      </c>
      <c r="O31" s="397">
        <v>0</v>
      </c>
      <c r="P31" s="147">
        <f t="shared" si="3"/>
        <v>3</v>
      </c>
      <c r="Q31" s="300" t="str">
        <f>IF('Car-Name'!A31="","",VLOOKUP(F31,'Car-Name'!$A$12:$B$44,2))</f>
        <v>Nan Robison</v>
      </c>
      <c r="R31" s="148">
        <f t="shared" si="4"/>
        <v>7.3206018518518476E-2</v>
      </c>
      <c r="S31" s="130">
        <f t="shared" si="5"/>
        <v>0</v>
      </c>
      <c r="T31" s="220">
        <f t="shared" si="1"/>
        <v>17</v>
      </c>
      <c r="U31" s="301">
        <f>IF(F31="",(""),((R31+(VLOOKUP(P31,'Leg-2'!$F$12:$U$44,16,FALSE)))))</f>
        <v>0.2740277777777777</v>
      </c>
      <c r="V31" s="8">
        <f>IF(F31="","",(O31+VLOOKUP('Leg-3'!F31,'Leg-2'!$F$12:$V$44,17,FALSE)))</f>
        <v>3.5</v>
      </c>
      <c r="W31" s="217">
        <f>IF(P31="","",((O31+(VLOOKUP('Leg-3'!P31,'Leg-2'!$F$12:$V$44,17,FALSE)))/(U31*24)))</f>
        <v>0.53218449062341633</v>
      </c>
      <c r="X31" s="149">
        <f t="shared" si="6"/>
        <v>20</v>
      </c>
    </row>
    <row r="32" spans="1:24" s="6" customFormat="1" x14ac:dyDescent="0.25">
      <c r="A32" s="255" t="str">
        <f>IF(('Leg-2'!F32=""),"",('Leg-2'!F32))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413"/>
      <c r="G32" s="24" t="str">
        <f>IF((F32=""),"",(VLOOKUP(F32,'Car-Name'!$A$12:$B$44,2)))</f>
        <v/>
      </c>
      <c r="H32" s="381"/>
      <c r="I32" s="28" t="str">
        <f>IF((H32=""),"",(H32-(VLOOKUP(F32,'Leg-3'!$A$12:$C$44,3,FALSE))))</f>
        <v/>
      </c>
      <c r="J32" s="394"/>
      <c r="K32" s="28" t="str">
        <f t="shared" ref="K32:K44" si="7">IF((J32="Slow"),(((1/24/4))+(MAX($I$12:$I$44))),"" )</f>
        <v/>
      </c>
      <c r="L32" s="381"/>
      <c r="M32" s="381"/>
      <c r="N32" s="28" t="str">
        <f t="shared" si="2"/>
        <v/>
      </c>
      <c r="O32" s="397"/>
      <c r="P32" s="147" t="str">
        <f t="shared" si="3"/>
        <v/>
      </c>
      <c r="Q32" s="300" t="e">
        <f>IF('Car-Name'!A32="","",VLOOKUP(F32,'Car-Name'!$A$12:$B$44,2))</f>
        <v>#N/A</v>
      </c>
      <c r="R32" s="148" t="str">
        <f t="shared" si="4"/>
        <v/>
      </c>
      <c r="S32" s="130" t="str">
        <f t="shared" si="5"/>
        <v/>
      </c>
      <c r="T32" s="220" t="str">
        <f t="shared" si="1"/>
        <v/>
      </c>
      <c r="U32" s="301" t="str">
        <f>IF(F32="",(""),((R32+(VLOOKUP(P32,'Leg-2'!$F$12:$U$44,16,FALSE)))))</f>
        <v/>
      </c>
      <c r="V32" s="8" t="str">
        <f>IF(F32="","",(O32+VLOOKUP('Leg-3'!F32,'Leg-2'!$F$12:$V$44,17,FALSE)))</f>
        <v/>
      </c>
      <c r="W32" s="217" t="str">
        <f>IF(P32="","",((O32+(VLOOKUP('Leg-3'!P32,'Leg-2'!$F$12:$V$44,17,FALSE)))/(U32*24)))</f>
        <v/>
      </c>
      <c r="X32" s="149" t="str">
        <f t="shared" si="6"/>
        <v/>
      </c>
    </row>
    <row r="33" spans="1:24" s="6" customFormat="1" x14ac:dyDescent="0.25">
      <c r="A33" s="255" t="str">
        <f>IF(('Leg-2'!F33=""),"",('Leg-2'!F33))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413"/>
      <c r="G33" s="24" t="str">
        <f>IF((F33=""),"",(VLOOKUP(F33,'Car-Name'!$A$12:$B$44,2)))</f>
        <v/>
      </c>
      <c r="H33" s="381"/>
      <c r="I33" s="28" t="str">
        <f>IF((H33=""),"",(H33-(VLOOKUP(F33,'Leg-3'!$A$12:$C$44,3,FALSE))))</f>
        <v/>
      </c>
      <c r="J33" s="394"/>
      <c r="K33" s="28" t="str">
        <f t="shared" si="7"/>
        <v/>
      </c>
      <c r="L33" s="381"/>
      <c r="M33" s="381"/>
      <c r="N33" s="28" t="str">
        <f t="shared" si="2"/>
        <v/>
      </c>
      <c r="O33" s="397"/>
      <c r="P33" s="147" t="str">
        <f t="shared" si="3"/>
        <v/>
      </c>
      <c r="Q33" s="300" t="e">
        <f>IF('Car-Name'!A33="","",VLOOKUP(F33,'Car-Name'!$A$12:$B$44,2))</f>
        <v>#N/A</v>
      </c>
      <c r="R33" s="148" t="str">
        <f t="shared" si="4"/>
        <v/>
      </c>
      <c r="S33" s="130" t="str">
        <f t="shared" si="5"/>
        <v/>
      </c>
      <c r="T33" s="220" t="str">
        <f t="shared" si="1"/>
        <v/>
      </c>
      <c r="U33" s="301" t="str">
        <f>IF(F33="",(""),((R33+(VLOOKUP(P33,'Leg-2'!$F$12:$U$44,16,FALSE)))))</f>
        <v/>
      </c>
      <c r="V33" s="8" t="str">
        <f>IF(F33="","",(O33+VLOOKUP('Leg-3'!F33,'Leg-2'!$F$12:$V$44,17,FALSE)))</f>
        <v/>
      </c>
      <c r="W33" s="217" t="str">
        <f>IF(P33="","",((O33+(VLOOKUP('Leg-3'!P33,'Leg-2'!$F$12:$V$44,17,FALSE)))/(U33*24)))</f>
        <v/>
      </c>
      <c r="X33" s="149" t="str">
        <f t="shared" si="6"/>
        <v/>
      </c>
    </row>
    <row r="34" spans="1:24" s="6" customFormat="1" x14ac:dyDescent="0.25">
      <c r="A34" s="255" t="str">
        <f>IF(('Leg-2'!F34=""),"",('Leg-2'!F34))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413"/>
      <c r="G34" s="24" t="str">
        <f>IF((F34=""),"",(VLOOKUP(F34,'Car-Name'!$A$12:$B$44,2)))</f>
        <v/>
      </c>
      <c r="H34" s="381"/>
      <c r="I34" s="28" t="str">
        <f>IF((H34=""),"",(H34-(VLOOKUP(F34,'Leg-3'!$A$12:$C$44,3,FALSE))))</f>
        <v/>
      </c>
      <c r="J34" s="394"/>
      <c r="K34" s="28" t="str">
        <f t="shared" si="7"/>
        <v/>
      </c>
      <c r="L34" s="381"/>
      <c r="M34" s="381"/>
      <c r="N34" s="28" t="str">
        <f t="shared" si="2"/>
        <v/>
      </c>
      <c r="O34" s="397"/>
      <c r="P34" s="147" t="str">
        <f t="shared" si="3"/>
        <v/>
      </c>
      <c r="Q34" s="300" t="e">
        <f>IF('Car-Name'!A34="","",VLOOKUP(F34,'Car-Name'!$A$12:$B$44,2))</f>
        <v>#N/A</v>
      </c>
      <c r="R34" s="148" t="str">
        <f t="shared" si="4"/>
        <v/>
      </c>
      <c r="S34" s="130" t="str">
        <f t="shared" si="5"/>
        <v/>
      </c>
      <c r="T34" s="220" t="str">
        <f t="shared" si="1"/>
        <v/>
      </c>
      <c r="U34" s="301" t="str">
        <f>IF(F34="",(""),((R34+(VLOOKUP(P34,'Leg-2'!$F$12:$U$44,16,FALSE)))))</f>
        <v/>
      </c>
      <c r="V34" s="8" t="str">
        <f>IF(F34="","",(O34+VLOOKUP('Leg-3'!F34,'Leg-2'!$F$12:$V$44,17,FALSE)))</f>
        <v/>
      </c>
      <c r="W34" s="217" t="str">
        <f>IF(P34="","",((O34+(VLOOKUP('Leg-3'!P34,'Leg-2'!$F$12:$V$44,17,FALSE)))/(U34*24)))</f>
        <v/>
      </c>
      <c r="X34" s="149" t="str">
        <f t="shared" si="6"/>
        <v/>
      </c>
    </row>
    <row r="35" spans="1:24" s="6" customFormat="1" x14ac:dyDescent="0.25">
      <c r="A35" s="255" t="str">
        <f>IF(('Leg-2'!F35=""),"",('Leg-2'!F35))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413"/>
      <c r="G35" s="24" t="str">
        <f>IF((F35=""),"",(VLOOKUP(F35,'Car-Name'!$A$12:$B$44,2)))</f>
        <v/>
      </c>
      <c r="H35" s="381"/>
      <c r="I35" s="28" t="str">
        <f>IF((H35=""),"",(H35-(VLOOKUP(F35,'Leg-3'!$A$12:$C$44,3,FALSE))))</f>
        <v/>
      </c>
      <c r="J35" s="394"/>
      <c r="K35" s="28" t="str">
        <f t="shared" si="7"/>
        <v/>
      </c>
      <c r="L35" s="381"/>
      <c r="M35" s="381"/>
      <c r="N35" s="28" t="str">
        <f t="shared" si="2"/>
        <v/>
      </c>
      <c r="O35" s="397"/>
      <c r="P35" s="147" t="str">
        <f t="shared" si="3"/>
        <v/>
      </c>
      <c r="Q35" s="300" t="str">
        <f>IF('Car-Name'!A35="","",VLOOKUP(F35,'Car-Name'!$A$12:$B$44,2))</f>
        <v/>
      </c>
      <c r="R35" s="148" t="str">
        <f t="shared" si="4"/>
        <v/>
      </c>
      <c r="S35" s="130" t="str">
        <f t="shared" si="5"/>
        <v/>
      </c>
      <c r="T35" s="220" t="str">
        <f t="shared" si="1"/>
        <v/>
      </c>
      <c r="U35" s="301" t="str">
        <f>IF(F35="",(""),((R35+(VLOOKUP(P35,'Leg-2'!$F$12:$U$44,16,FALSE)))))</f>
        <v/>
      </c>
      <c r="V35" s="8" t="str">
        <f>IF(F35="","",(O35+VLOOKUP('Leg-3'!F35,'Leg-2'!$F$12:$V$44,17,FALSE)))</f>
        <v/>
      </c>
      <c r="W35" s="217" t="str">
        <f>IF(P35="","",((O35+(VLOOKUP('Leg-3'!P35,'Leg-2'!$F$12:$V$44,17,FALSE)))/(U35*24)))</f>
        <v/>
      </c>
      <c r="X35" s="149" t="str">
        <f t="shared" si="6"/>
        <v/>
      </c>
    </row>
    <row r="36" spans="1:24" s="6" customFormat="1" x14ac:dyDescent="0.25">
      <c r="A36" s="255" t="str">
        <f>IF(('Leg-2'!F36=""),"",('Leg-2'!F36))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413"/>
      <c r="G36" s="24" t="str">
        <f>IF((F36=""),"",(VLOOKUP(F36,'Car-Name'!$A$12:$B$44,2)))</f>
        <v/>
      </c>
      <c r="H36" s="381"/>
      <c r="I36" s="28" t="str">
        <f>IF((H36=""),"",(H36-(VLOOKUP(F36,'Leg-3'!$A$12:$C$44,3,FALSE))))</f>
        <v/>
      </c>
      <c r="J36" s="394"/>
      <c r="K36" s="28" t="str">
        <f t="shared" si="7"/>
        <v/>
      </c>
      <c r="L36" s="381"/>
      <c r="M36" s="381"/>
      <c r="N36" s="28" t="str">
        <f t="shared" si="2"/>
        <v/>
      </c>
      <c r="O36" s="397"/>
      <c r="P36" s="147" t="str">
        <f t="shared" si="3"/>
        <v/>
      </c>
      <c r="Q36" s="300" t="str">
        <f>IF('Car-Name'!A36="","",VLOOKUP(F36,'Car-Name'!$A$12:$B$44,2))</f>
        <v/>
      </c>
      <c r="R36" s="148" t="str">
        <f t="shared" si="4"/>
        <v/>
      </c>
      <c r="S36" s="130" t="str">
        <f t="shared" si="5"/>
        <v/>
      </c>
      <c r="T36" s="220" t="str">
        <f t="shared" si="1"/>
        <v/>
      </c>
      <c r="U36" s="301" t="str">
        <f>IF(F36="",(""),((R36+(VLOOKUP(P36,'Leg-2'!$F$12:$U$44,16,FALSE)))))</f>
        <v/>
      </c>
      <c r="V36" s="8" t="str">
        <f>IF(F36="","",(O36+VLOOKUP('Leg-3'!F36,'Leg-2'!$F$12:$V$44,17,FALSE)))</f>
        <v/>
      </c>
      <c r="W36" s="217" t="str">
        <f>IF(P36="","",((O36+(VLOOKUP('Leg-3'!P36,'Leg-2'!$F$12:$V$44,17,FALSE)))/(U36*24)))</f>
        <v/>
      </c>
      <c r="X36" s="149" t="str">
        <f t="shared" si="6"/>
        <v/>
      </c>
    </row>
    <row r="37" spans="1:24" s="6" customFormat="1" x14ac:dyDescent="0.25">
      <c r="A37" s="255" t="str">
        <f>IF(('Leg-2'!F37=""),"",('Leg-2'!F37))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413"/>
      <c r="G37" s="24" t="str">
        <f>IF((F37=""),"",(VLOOKUP(F37,'Car-Name'!$A$12:$B$44,2)))</f>
        <v/>
      </c>
      <c r="H37" s="381"/>
      <c r="I37" s="28" t="str">
        <f>IF((H37=""),"",(H37-(VLOOKUP(F37,'Leg-3'!$A$12:$C$44,3,FALSE))))</f>
        <v/>
      </c>
      <c r="J37" s="394"/>
      <c r="K37" s="28" t="str">
        <f t="shared" si="7"/>
        <v/>
      </c>
      <c r="L37" s="381"/>
      <c r="M37" s="381"/>
      <c r="N37" s="28" t="str">
        <f t="shared" si="2"/>
        <v/>
      </c>
      <c r="O37" s="397"/>
      <c r="P37" s="147" t="str">
        <f t="shared" si="3"/>
        <v/>
      </c>
      <c r="Q37" s="300" t="str">
        <f>IF('Car-Name'!A37="","",VLOOKUP(F37,'Car-Name'!$A$12:$B$44,2))</f>
        <v/>
      </c>
      <c r="R37" s="148" t="str">
        <f t="shared" si="4"/>
        <v/>
      </c>
      <c r="S37" s="130" t="str">
        <f t="shared" si="5"/>
        <v/>
      </c>
      <c r="T37" s="220" t="str">
        <f t="shared" si="1"/>
        <v/>
      </c>
      <c r="U37" s="301" t="str">
        <f>IF(F37="",(""),((R37+(VLOOKUP(P37,'Leg-2'!$F$12:$U$44,16,FALSE)))))</f>
        <v/>
      </c>
      <c r="V37" s="8" t="str">
        <f>IF(F37="","",(O37+VLOOKUP('Leg-3'!F37,'Leg-2'!$F$12:$V$44,17,FALSE)))</f>
        <v/>
      </c>
      <c r="W37" s="217" t="str">
        <f>IF(P37="","",((O37+(VLOOKUP('Leg-3'!P37,'Leg-2'!$F$12:$V$44,17,FALSE)))/(U37*24)))</f>
        <v/>
      </c>
      <c r="X37" s="149" t="str">
        <f t="shared" si="6"/>
        <v/>
      </c>
    </row>
    <row r="38" spans="1:24" s="6" customFormat="1" x14ac:dyDescent="0.25">
      <c r="A38" s="255" t="str">
        <f>IF(('Leg-2'!F38=""),"",('Leg-2'!F38))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413"/>
      <c r="G38" s="24" t="str">
        <f>IF((F38=""),"",(VLOOKUP(F38,'Car-Name'!$A$12:$B$44,2)))</f>
        <v/>
      </c>
      <c r="H38" s="381"/>
      <c r="I38" s="28" t="str">
        <f>IF((H38=""),"",(H38-(VLOOKUP(F38,'Leg-3'!$A$12:$C$44,3,FALSE))))</f>
        <v/>
      </c>
      <c r="J38" s="394"/>
      <c r="K38" s="28" t="str">
        <f t="shared" si="7"/>
        <v/>
      </c>
      <c r="L38" s="381"/>
      <c r="M38" s="381"/>
      <c r="N38" s="28" t="str">
        <f t="shared" si="2"/>
        <v/>
      </c>
      <c r="O38" s="397"/>
      <c r="P38" s="147" t="str">
        <f t="shared" si="3"/>
        <v/>
      </c>
      <c r="Q38" s="300" t="str">
        <f>IF('Car-Name'!A38="","",VLOOKUP(F38,'Car-Name'!$A$12:$B$44,2))</f>
        <v/>
      </c>
      <c r="R38" s="148" t="str">
        <f t="shared" si="4"/>
        <v/>
      </c>
      <c r="S38" s="130" t="str">
        <f t="shared" si="5"/>
        <v/>
      </c>
      <c r="T38" s="220" t="str">
        <f t="shared" si="1"/>
        <v/>
      </c>
      <c r="U38" s="301" t="str">
        <f>IF(F38="",(""),((R38+(VLOOKUP(P38,'Leg-2'!$F$12:$U$44,16,FALSE)))))</f>
        <v/>
      </c>
      <c r="V38" s="8" t="str">
        <f>IF(F38="","",(O38+VLOOKUP('Leg-3'!F38,'Leg-2'!$F$12:$V$44,17,FALSE)))</f>
        <v/>
      </c>
      <c r="W38" s="217" t="str">
        <f>IF(P38="","",((O38+(VLOOKUP('Leg-3'!P38,'Leg-2'!$F$12:$V$44,17,FALSE)))/(U38*24)))</f>
        <v/>
      </c>
      <c r="X38" s="149" t="str">
        <f t="shared" si="6"/>
        <v/>
      </c>
    </row>
    <row r="39" spans="1:24" s="6" customFormat="1" x14ac:dyDescent="0.25">
      <c r="A39" s="255" t="str">
        <f>IF(('Leg-2'!F39=""),"",('Leg-2'!F39))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413"/>
      <c r="G39" s="24" t="str">
        <f>IF((F39=""),"",(VLOOKUP(F39,'Car-Name'!$A$12:$B$44,2)))</f>
        <v/>
      </c>
      <c r="H39" s="381"/>
      <c r="I39" s="28" t="str">
        <f>IF((H39=""),"",(H39-(VLOOKUP(F39,'Leg-3'!$A$12:$C$44,3,FALSE))))</f>
        <v/>
      </c>
      <c r="J39" s="394"/>
      <c r="K39" s="28" t="str">
        <f t="shared" si="7"/>
        <v/>
      </c>
      <c r="L39" s="381"/>
      <c r="M39" s="381"/>
      <c r="N39" s="28" t="str">
        <f t="shared" si="2"/>
        <v/>
      </c>
      <c r="O39" s="397"/>
      <c r="P39" s="147" t="str">
        <f t="shared" si="3"/>
        <v/>
      </c>
      <c r="Q39" s="300" t="str">
        <f>IF('Car-Name'!A39="","",VLOOKUP(F39,'Car-Name'!$A$12:$B$44,2))</f>
        <v/>
      </c>
      <c r="R39" s="148" t="str">
        <f t="shared" si="4"/>
        <v/>
      </c>
      <c r="S39" s="130" t="str">
        <f t="shared" si="5"/>
        <v/>
      </c>
      <c r="T39" s="220" t="str">
        <f t="shared" si="1"/>
        <v/>
      </c>
      <c r="U39" s="301" t="str">
        <f>IF(F39="",(""),((R39+(VLOOKUP(P39,'Leg-2'!$F$12:$U$44,16,FALSE)))))</f>
        <v/>
      </c>
      <c r="V39" s="8" t="str">
        <f>IF(F39="","",(O39+VLOOKUP('Leg-3'!F39,'Leg-2'!$F$12:$V$44,17,FALSE)))</f>
        <v/>
      </c>
      <c r="W39" s="217" t="str">
        <f>IF(P39="","",((O39+(VLOOKUP('Leg-3'!P39,'Leg-2'!$F$12:$V$44,17,FALSE)))/(U39*24)))</f>
        <v/>
      </c>
      <c r="X39" s="149" t="str">
        <f t="shared" si="6"/>
        <v/>
      </c>
    </row>
    <row r="40" spans="1:24" s="6" customFormat="1" x14ac:dyDescent="0.25">
      <c r="A40" s="255" t="str">
        <f>IF(('Leg-2'!F40=""),"",('Leg-2'!F40))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413"/>
      <c r="G40" s="24" t="str">
        <f>IF((F40=""),"",(VLOOKUP(F40,'Car-Name'!$A$12:$B$44,2)))</f>
        <v/>
      </c>
      <c r="H40" s="381"/>
      <c r="I40" s="28" t="str">
        <f>IF((H40=""),"",(H40-(VLOOKUP(F40,'Leg-3'!$A$12:$C$44,3,FALSE))))</f>
        <v/>
      </c>
      <c r="J40" s="394"/>
      <c r="K40" s="28" t="str">
        <f t="shared" si="7"/>
        <v/>
      </c>
      <c r="L40" s="381"/>
      <c r="M40" s="381"/>
      <c r="N40" s="28" t="str">
        <f t="shared" si="2"/>
        <v/>
      </c>
      <c r="O40" s="397"/>
      <c r="P40" s="147" t="str">
        <f t="shared" si="3"/>
        <v/>
      </c>
      <c r="Q40" s="300" t="str">
        <f>IF('Car-Name'!A40="","",VLOOKUP(F40,'Car-Name'!$A$12:$B$44,2))</f>
        <v/>
      </c>
      <c r="R40" s="148" t="str">
        <f t="shared" si="4"/>
        <v/>
      </c>
      <c r="S40" s="130" t="str">
        <f t="shared" si="5"/>
        <v/>
      </c>
      <c r="T40" s="220" t="str">
        <f t="shared" si="1"/>
        <v/>
      </c>
      <c r="U40" s="301" t="str">
        <f>IF(F40="",(""),((R40+(VLOOKUP(P40,'Leg-2'!$F$12:$U$44,16,FALSE)))))</f>
        <v/>
      </c>
      <c r="V40" s="8" t="str">
        <f>IF(F40="","",(O40+VLOOKUP('Leg-3'!F40,'Leg-2'!$F$12:$V$44,17,FALSE)))</f>
        <v/>
      </c>
      <c r="W40" s="217" t="str">
        <f>IF(P40="","",((O40+(VLOOKUP('Leg-3'!P40,'Leg-2'!$F$12:$V$44,17,FALSE)))/(U40*24)))</f>
        <v/>
      </c>
      <c r="X40" s="149" t="str">
        <f t="shared" si="6"/>
        <v/>
      </c>
    </row>
    <row r="41" spans="1:24" s="6" customFormat="1" x14ac:dyDescent="0.25">
      <c r="A41" s="255" t="str">
        <f>IF(('Leg-2'!F41=""),"",('Leg-2'!F41))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413"/>
      <c r="G41" s="24" t="str">
        <f>IF((F41=""),"",(VLOOKUP(F41,'Car-Name'!$A$12:$B$44,2)))</f>
        <v/>
      </c>
      <c r="H41" s="381"/>
      <c r="I41" s="28" t="str">
        <f>IF((H41=""),"",(H41-(VLOOKUP(F41,'Leg-3'!$A$12:$C$44,3,FALSE))))</f>
        <v/>
      </c>
      <c r="J41" s="394"/>
      <c r="K41" s="28" t="str">
        <f t="shared" si="7"/>
        <v/>
      </c>
      <c r="L41" s="381"/>
      <c r="M41" s="381"/>
      <c r="N41" s="28" t="str">
        <f t="shared" si="2"/>
        <v/>
      </c>
      <c r="O41" s="397"/>
      <c r="P41" s="147" t="str">
        <f t="shared" si="3"/>
        <v/>
      </c>
      <c r="Q41" s="300" t="str">
        <f>IF('Car-Name'!A41="","",VLOOKUP(F41,'Car-Name'!$A$12:$B$44,2))</f>
        <v/>
      </c>
      <c r="R41" s="148" t="str">
        <f t="shared" si="4"/>
        <v/>
      </c>
      <c r="S41" s="130" t="str">
        <f t="shared" si="5"/>
        <v/>
      </c>
      <c r="T41" s="220" t="str">
        <f t="shared" si="1"/>
        <v/>
      </c>
      <c r="U41" s="301" t="str">
        <f>IF(F41="",(""),((R41+(VLOOKUP(P41,'Leg-2'!$F$12:$U$44,16,FALSE)))))</f>
        <v/>
      </c>
      <c r="V41" s="8" t="str">
        <f>IF(F41="","",(O41+VLOOKUP('Leg-3'!F41,'Leg-2'!$F$12:$V$44,17,FALSE)))</f>
        <v/>
      </c>
      <c r="W41" s="217" t="str">
        <f>IF(P41="","",((O41+(VLOOKUP('Leg-3'!P41,'Leg-2'!$F$12:$V$44,17,FALSE)))/(U41*24)))</f>
        <v/>
      </c>
      <c r="X41" s="149" t="str">
        <f t="shared" si="6"/>
        <v/>
      </c>
    </row>
    <row r="42" spans="1:24" s="6" customFormat="1" x14ac:dyDescent="0.25">
      <c r="A42" s="255" t="str">
        <f>IF(('Leg-2'!F42=""),"",('Leg-2'!F42))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413"/>
      <c r="G42" s="24" t="str">
        <f>IF((F42=""),"",(VLOOKUP(F42,'Car-Name'!$A$12:$B$44,2)))</f>
        <v/>
      </c>
      <c r="H42" s="381"/>
      <c r="I42" s="28" t="str">
        <f>IF((H42=""),"",(H42-(VLOOKUP(F42,'Leg-3'!$A$12:$C$44,3,FALSE))))</f>
        <v/>
      </c>
      <c r="J42" s="394"/>
      <c r="K42" s="28" t="str">
        <f t="shared" si="7"/>
        <v/>
      </c>
      <c r="L42" s="381"/>
      <c r="M42" s="381"/>
      <c r="N42" s="28" t="str">
        <f t="shared" si="2"/>
        <v/>
      </c>
      <c r="O42" s="397"/>
      <c r="P42" s="147" t="str">
        <f t="shared" si="3"/>
        <v/>
      </c>
      <c r="Q42" s="300" t="str">
        <f>IF('Car-Name'!A42="","",VLOOKUP(F42,'Car-Name'!$A$12:$B$44,2))</f>
        <v/>
      </c>
      <c r="R42" s="148" t="str">
        <f t="shared" si="4"/>
        <v/>
      </c>
      <c r="S42" s="130" t="str">
        <f t="shared" si="5"/>
        <v/>
      </c>
      <c r="T42" s="220" t="str">
        <f t="shared" si="1"/>
        <v/>
      </c>
      <c r="U42" s="301" t="str">
        <f>IF(F42="",(""),((R42+(VLOOKUP(P42,'Leg-2'!$F$12:$U$44,16,FALSE)))))</f>
        <v/>
      </c>
      <c r="V42" s="8" t="str">
        <f>IF(F42="","",(O42+VLOOKUP('Leg-3'!F42,'Leg-2'!$F$12:$V$44,17,FALSE)))</f>
        <v/>
      </c>
      <c r="W42" s="217" t="str">
        <f>IF(P42="","",((O42+(VLOOKUP('Leg-3'!P42,'Leg-2'!$F$12:$V$44,17,FALSE)))/(U42*24)))</f>
        <v/>
      </c>
      <c r="X42" s="149" t="str">
        <f t="shared" si="6"/>
        <v/>
      </c>
    </row>
    <row r="43" spans="1:24" s="6" customFormat="1" x14ac:dyDescent="0.25">
      <c r="A43" s="255" t="str">
        <f>IF(('Leg-2'!F43=""),"",('Leg-2'!F43))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413"/>
      <c r="G43" s="24" t="str">
        <f>IF((F43=""),"",(VLOOKUP(F43,'Car-Name'!$A$12:$B$44,2)))</f>
        <v/>
      </c>
      <c r="H43" s="381"/>
      <c r="I43" s="28" t="str">
        <f>IF((H43=""),"",(H43-(VLOOKUP(F43,'Leg-3'!$A$12:$C$44,3,FALSE))))</f>
        <v/>
      </c>
      <c r="J43" s="394"/>
      <c r="K43" s="28" t="str">
        <f t="shared" si="7"/>
        <v/>
      </c>
      <c r="L43" s="381"/>
      <c r="M43" s="381"/>
      <c r="N43" s="28" t="str">
        <f t="shared" si="2"/>
        <v/>
      </c>
      <c r="O43" s="397"/>
      <c r="P43" s="147" t="str">
        <f t="shared" si="3"/>
        <v/>
      </c>
      <c r="Q43" s="300" t="str">
        <f>IF('Car-Name'!A43="","",VLOOKUP(F43,'Car-Name'!$A$12:$B$44,2))</f>
        <v/>
      </c>
      <c r="R43" s="148" t="str">
        <f t="shared" si="4"/>
        <v/>
      </c>
      <c r="S43" s="130" t="str">
        <f t="shared" si="5"/>
        <v/>
      </c>
      <c r="T43" s="220" t="str">
        <f t="shared" si="1"/>
        <v/>
      </c>
      <c r="U43" s="301" t="str">
        <f>IF(F43="",(""),((R43+(VLOOKUP(P43,'Leg-2'!$F$12:$U$44,16,FALSE)))))</f>
        <v/>
      </c>
      <c r="V43" s="8" t="str">
        <f>IF(F43="","",(O43+VLOOKUP('Leg-3'!F43,'Leg-2'!$F$12:$V$44,17,FALSE)))</f>
        <v/>
      </c>
      <c r="W43" s="217" t="str">
        <f>IF(P43="","",((O43+(VLOOKUP('Leg-3'!P43,'Leg-2'!$F$12:$V$44,17,FALSE)))/(U43*24)))</f>
        <v/>
      </c>
      <c r="X43" s="149" t="str">
        <f t="shared" si="6"/>
        <v/>
      </c>
    </row>
    <row r="44" spans="1:24" s="6" customFormat="1" ht="15.75" thickBot="1" x14ac:dyDescent="0.3">
      <c r="A44" s="299" t="str">
        <f>IF(('Leg-2'!F44=""),"",('Leg-2'!F44))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414"/>
      <c r="G44" s="25" t="str">
        <f>IF((F44=""),"",(VLOOKUP(F44,'Car-Name'!$A$12:$B$44,2)))</f>
        <v/>
      </c>
      <c r="H44" s="382"/>
      <c r="I44" s="29" t="str">
        <f>IF((H44=0),"",(H44-(VLOOKUP(F44,'Leg-3'!$A$12:$C$44,3,FALSE))))</f>
        <v/>
      </c>
      <c r="J44" s="395"/>
      <c r="K44" s="29" t="str">
        <f t="shared" si="7"/>
        <v/>
      </c>
      <c r="L44" s="382"/>
      <c r="M44" s="382"/>
      <c r="N44" s="29" t="str">
        <f t="shared" si="2"/>
        <v/>
      </c>
      <c r="O44" s="398"/>
      <c r="P44" s="152" t="str">
        <f t="shared" si="3"/>
        <v/>
      </c>
      <c r="Q44" s="305" t="str">
        <f>IF('Car-Name'!A44="","",VLOOKUP(F44,'Car-Name'!$A$12:$B$44,2))</f>
        <v/>
      </c>
      <c r="R44" s="153" t="str">
        <f t="shared" si="4"/>
        <v/>
      </c>
      <c r="S44" s="135" t="str">
        <f t="shared" si="5"/>
        <v/>
      </c>
      <c r="T44" s="306" t="str">
        <f t="shared" si="1"/>
        <v/>
      </c>
      <c r="U44" s="307" t="str">
        <f>IF(F44="",(""),((R44+(VLOOKUP(P44,'Leg-2'!$F$12:$U$44,16,FALSE)))))</f>
        <v/>
      </c>
      <c r="V44" s="9" t="str">
        <f>IF(F44="","",(O44+VLOOKUP('Leg-3'!F44,'Leg-2'!$F$12:$V$44,17,FALSE)))</f>
        <v/>
      </c>
      <c r="W44" s="235" t="str">
        <f>IF(P44="","",((O44+(VLOOKUP('Leg-3'!P44,'Leg-2'!$F$12:$V$44,17,FALSE)))/(U44*24)))</f>
        <v/>
      </c>
      <c r="X44" s="154" t="str">
        <f t="shared" si="6"/>
        <v/>
      </c>
    </row>
  </sheetData>
  <sheetProtection algorithmName="SHA-512" hashValue="Ic0mKcd6ABDBHOHCin/xVefjrIDMZ/oxQ4sY8exSrIV4Kj43PqZ6bTszzP0yNj0oTrSdyVMsbUbuzJWkfJgSZQ==" saltValue="wupA884Vr9E6WNeCasOA1w==" spinCount="100000" sheet="1" objects="1" scenarios="1"/>
  <mergeCells count="15">
    <mergeCell ref="H6:I6"/>
    <mergeCell ref="J6:K6"/>
    <mergeCell ref="L6:N6"/>
    <mergeCell ref="U5:X5"/>
    <mergeCell ref="G3:J3"/>
    <mergeCell ref="U3:X3"/>
    <mergeCell ref="R3:T3"/>
    <mergeCell ref="H5:I5"/>
    <mergeCell ref="J5:K5"/>
    <mergeCell ref="L5:N5"/>
    <mergeCell ref="A1:E1"/>
    <mergeCell ref="L2:N2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C6F3-81F6-44A4-9714-4D76FFC47DBC}">
  <dimension ref="A1:X57"/>
  <sheetViews>
    <sheetView topLeftCell="A11" workbookViewId="0">
      <selection activeCell="H26" sqref="H26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30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5.7109375" customWidth="1"/>
  </cols>
  <sheetData>
    <row r="1" spans="1:24" ht="19.5" thickBot="1" x14ac:dyDescent="0.35">
      <c r="A1" s="496" t="s">
        <v>126</v>
      </c>
      <c r="B1" s="497"/>
      <c r="C1" s="497"/>
      <c r="D1" s="497"/>
      <c r="E1" s="498"/>
      <c r="F1" s="256" t="s">
        <v>130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134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>
        <v>44369</v>
      </c>
      <c r="F2" s="66"/>
      <c r="G2" s="67"/>
      <c r="H2" s="68"/>
      <c r="I2" s="69"/>
      <c r="J2" s="69"/>
      <c r="K2" s="70" t="s">
        <v>49</v>
      </c>
      <c r="L2" s="501">
        <v>44369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127</v>
      </c>
      <c r="B3" s="249"/>
      <c r="C3" s="250"/>
      <c r="D3" s="251"/>
      <c r="E3" s="52" t="s">
        <v>38</v>
      </c>
      <c r="F3" s="66"/>
      <c r="G3" s="521" t="s">
        <v>131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135</v>
      </c>
      <c r="S3" s="524"/>
      <c r="T3" s="525"/>
      <c r="U3" s="524" t="s">
        <v>136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2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 t="s">
        <v>349</v>
      </c>
      <c r="D5" s="371" t="s">
        <v>350</v>
      </c>
      <c r="E5" s="48" t="s">
        <v>128</v>
      </c>
      <c r="F5" s="66"/>
      <c r="G5" s="270" t="s">
        <v>101</v>
      </c>
      <c r="H5" s="486" t="s">
        <v>349</v>
      </c>
      <c r="I5" s="487"/>
      <c r="J5" s="486" t="s">
        <v>350</v>
      </c>
      <c r="K5" s="487"/>
      <c r="L5" s="527" t="s">
        <v>132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>
        <v>164739</v>
      </c>
      <c r="D6" s="368">
        <v>164815</v>
      </c>
      <c r="E6" s="51">
        <f>(D6-C6)</f>
        <v>76</v>
      </c>
      <c r="F6" s="66"/>
      <c r="G6" s="271" t="s">
        <v>102</v>
      </c>
      <c r="H6" s="484">
        <v>83128</v>
      </c>
      <c r="I6" s="485"/>
      <c r="J6" s="484">
        <v>83208</v>
      </c>
      <c r="K6" s="485"/>
      <c r="L6" s="488">
        <f>(J6-H6)</f>
        <v>80</v>
      </c>
      <c r="M6" s="520"/>
      <c r="N6" s="490"/>
      <c r="O6" s="261"/>
      <c r="P6" s="203" t="s">
        <v>129</v>
      </c>
      <c r="Q6" s="203" t="s">
        <v>129</v>
      </c>
      <c r="R6" s="204" t="s">
        <v>129</v>
      </c>
      <c r="S6" s="119" t="s">
        <v>129</v>
      </c>
      <c r="T6" s="205" t="s">
        <v>129</v>
      </c>
      <c r="U6" s="206" t="s">
        <v>137</v>
      </c>
      <c r="V6" s="207" t="s">
        <v>137</v>
      </c>
      <c r="W6" s="287" t="s">
        <v>137</v>
      </c>
      <c r="X6" s="284" t="s">
        <v>137</v>
      </c>
    </row>
    <row r="7" spans="1:24" s="6" customFormat="1" x14ac:dyDescent="0.25">
      <c r="A7" s="52" t="s">
        <v>39</v>
      </c>
      <c r="B7" s="52"/>
      <c r="C7" s="53" t="s">
        <v>129</v>
      </c>
      <c r="D7" s="54"/>
      <c r="E7" s="53"/>
      <c r="F7" s="82" t="s">
        <v>47</v>
      </c>
      <c r="G7" s="83" t="s">
        <v>47</v>
      </c>
      <c r="H7" s="84" t="s">
        <v>129</v>
      </c>
      <c r="I7" s="83" t="s">
        <v>129</v>
      </c>
      <c r="J7" s="83" t="s">
        <v>129</v>
      </c>
      <c r="K7" s="84" t="s">
        <v>129</v>
      </c>
      <c r="L7" s="83" t="s">
        <v>129</v>
      </c>
      <c r="M7" s="83" t="s">
        <v>129</v>
      </c>
      <c r="N7" s="84" t="s">
        <v>133</v>
      </c>
      <c r="O7" s="262" t="s">
        <v>129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324" t="s">
        <v>4</v>
      </c>
    </row>
    <row r="9" spans="1:2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IF(E2=('Leg-3'!E2),"",("Slow-Cars-Out-First"))</f>
        <v>Slow-Cars-Out-First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129</v>
      </c>
      <c r="U9" s="291" t="s">
        <v>10</v>
      </c>
      <c r="V9" s="226" t="s">
        <v>67</v>
      </c>
      <c r="W9" s="290" t="s">
        <v>139</v>
      </c>
      <c r="X9" s="322" t="s">
        <v>138</v>
      </c>
    </row>
    <row r="10" spans="1:2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66" t="s">
        <v>89</v>
      </c>
      <c r="Q11" s="467" t="s">
        <v>90</v>
      </c>
      <c r="R11" s="468" t="s">
        <v>10</v>
      </c>
      <c r="S11" s="469" t="s">
        <v>37</v>
      </c>
      <c r="T11" s="456" t="s">
        <v>92</v>
      </c>
      <c r="U11" s="471" t="s">
        <v>10</v>
      </c>
      <c r="V11" s="472" t="s">
        <v>89</v>
      </c>
      <c r="W11" s="459" t="s">
        <v>37</v>
      </c>
      <c r="X11" s="460" t="s">
        <v>92</v>
      </c>
    </row>
    <row r="12" spans="1:24" s="6" customFormat="1" x14ac:dyDescent="0.25">
      <c r="A12" s="59">
        <v>3</v>
      </c>
      <c r="B12" s="60" t="str">
        <f>IF((A12=""),"",VLOOKUP(A12,'Car-Name'!$A$12:$B$44,2))</f>
        <v>Nan Robison</v>
      </c>
      <c r="C12" s="369"/>
      <c r="D12" s="60" t="str">
        <f>IF((A12=""),"",VLOOKUP(A12,'Car-Name'!$A$12:$C$44,3))</f>
        <v>509-701-4359</v>
      </c>
      <c r="E12" s="374"/>
      <c r="F12" s="377">
        <v>1</v>
      </c>
      <c r="G12" s="23" t="str">
        <f>IF((F12=""),"",(VLOOKUP(F12,'Car-Name'!$A$12:$B$44,2)))</f>
        <v>Bill Comer</v>
      </c>
      <c r="H12" s="380"/>
      <c r="I12" s="26" t="str">
        <f>IF((H12=""),"",(H12-(VLOOKUP(F12,'Leg-4'!$A$12:$C$44,3,FALSE))))</f>
        <v/>
      </c>
      <c r="J12" s="383" t="s">
        <v>43</v>
      </c>
      <c r="K12" s="26">
        <f>IF((J12="Slow"),(((1/24/4))+(MAX($I$12:$I$44))),"" )</f>
        <v>8.6342592592592582E-2</v>
      </c>
      <c r="L12" s="380"/>
      <c r="M12" s="380"/>
      <c r="N12" s="27">
        <f>IF(G12="","",IF((J12="slow"),SUM(K12:M12),(SUM(I12,L12,M12))))</f>
        <v>8.6342592592592582E-2</v>
      </c>
      <c r="O12" s="396">
        <v>76</v>
      </c>
      <c r="P12" s="236">
        <f>IF(F12="","",F12)</f>
        <v>1</v>
      </c>
      <c r="Q12" s="302" t="str">
        <f>IF('Car-Name'!A12="","",VLOOKUP(F12,'Car-Name'!$A$12:$B$44,2))</f>
        <v>Bill Comer</v>
      </c>
      <c r="R12" s="303">
        <f>IF(N12="",(""),(N12))</f>
        <v>8.6342592592592582E-2</v>
      </c>
      <c r="S12" s="304">
        <f>IF(R12="",(""),(O12/(R12*24)))</f>
        <v>36.675603217158184</v>
      </c>
      <c r="T12" s="214">
        <f t="shared" ref="T12:T44" si="0">IF(R12="","",(RANK(R12,$R$12:$R$44,1)))</f>
        <v>15</v>
      </c>
      <c r="U12" s="308">
        <f>IF(F12="",(""),((R12+(VLOOKUP(P12,'Leg-3'!$F$12:$U$44,16,FALSE)))))</f>
        <v>0.30013888888888896</v>
      </c>
      <c r="V12" s="16">
        <f>IF(F12="","",(O12+VLOOKUP('Leg-4'!F12,'Leg-3'!$F$12:$V$44,17,FALSE)))</f>
        <v>259</v>
      </c>
      <c r="W12" s="238">
        <f>IF(P12="","",((O12+(VLOOKUP('Leg-4'!P12,'Leg-3'!$F$12:$V$44,17,FALSE)))/(U12*24)))</f>
        <v>35.95557612216566</v>
      </c>
      <c r="X12" s="239">
        <f>IF(W12="","",(RANK(U12,$U$12:$U$43,1)))</f>
        <v>16</v>
      </c>
    </row>
    <row r="13" spans="1:24" s="6" customFormat="1" x14ac:dyDescent="0.25">
      <c r="A13" s="255">
        <v>8</v>
      </c>
      <c r="B13" s="254" t="str">
        <f>IF((A13=""),"",VLOOKUP(A13,'Car-Name'!$A$12:$B$44,2))</f>
        <v>Ed Wright</v>
      </c>
      <c r="C13" s="372"/>
      <c r="D13" s="254" t="str">
        <f>IF((A13=""),"",VLOOKUP(A13,'Car-Name'!$A$12:$C$44,3))</f>
        <v>785-462-5050</v>
      </c>
      <c r="E13" s="375"/>
      <c r="F13" s="378">
        <v>18</v>
      </c>
      <c r="G13" s="24" t="str">
        <f>IF((F13=""),"",(VLOOKUP(F13,'Car-Name'!$A$12:$B$44,2)))</f>
        <v>Matt Hansen</v>
      </c>
      <c r="H13" s="381">
        <v>9.2523148148148146E-2</v>
      </c>
      <c r="I13" s="28">
        <f>IF((H13=""),"",(H13-(VLOOKUP(F13,'Leg-4'!$A$12:$C$44,3,FALSE))))</f>
        <v>6.0578703703703697E-2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1">IF(G13="","",IF((J13="slow"),SUM(K13:M13),(SUM(I13,L13,M13))))</f>
        <v>6.0578703703703697E-2</v>
      </c>
      <c r="O13" s="397">
        <v>76</v>
      </c>
      <c r="P13" s="147">
        <f t="shared" ref="P13:P44" si="2">IF(F13="","",F13)</f>
        <v>18</v>
      </c>
      <c r="Q13" s="300" t="str">
        <f>IF('Car-Name'!A13="","",VLOOKUP(F13,'Car-Name'!$A$12:$B$44,2))</f>
        <v>Matt Hansen</v>
      </c>
      <c r="R13" s="148">
        <f t="shared" ref="R13:R44" si="3">IF(N13="",(""),(N13))</f>
        <v>6.0578703703703697E-2</v>
      </c>
      <c r="S13" s="130">
        <f>IF(R13="",(""),(O13/(R13*24)))</f>
        <v>52.273595720290416</v>
      </c>
      <c r="T13" s="220">
        <f t="shared" si="0"/>
        <v>5</v>
      </c>
      <c r="U13" s="301">
        <f>IF(F13="",(""),((R13+(VLOOKUP(P13,'Leg-3'!$F$12:$U$44,16,FALSE)))))</f>
        <v>0.2207986111111111</v>
      </c>
      <c r="V13" s="8">
        <f>IF(F13="","",(O13+VLOOKUP('Leg-4'!F13,'Leg-3'!$F$12:$V$44,17,FALSE)))</f>
        <v>259</v>
      </c>
      <c r="W13" s="217">
        <f>IF(P13="","",((O13+(VLOOKUP('Leg-4'!P13,'Leg-3'!$F$12:$V$44,17,FALSE)))/(U13*24)))</f>
        <v>48.875609372542854</v>
      </c>
      <c r="X13" s="149">
        <f>IF(W13="","",(RANK(U13,$U$12:$U$43,1)))</f>
        <v>9</v>
      </c>
    </row>
    <row r="14" spans="1:24" s="6" customFormat="1" x14ac:dyDescent="0.25">
      <c r="A14" s="255">
        <v>14</v>
      </c>
      <c r="B14" s="254" t="str">
        <f>IF((A14=""),"",VLOOKUP(A14,'Car-Name'!$A$12:$B$44,2))</f>
        <v>Gary Yeager</v>
      </c>
      <c r="C14" s="372">
        <v>2.7083333333333334E-2</v>
      </c>
      <c r="D14" s="254" t="str">
        <f>IF((A14=""),"",VLOOKUP(A14,'Car-Name'!$A$12:$C$44,3))</f>
        <v>509-994-6552</v>
      </c>
      <c r="E14" s="375"/>
      <c r="F14" s="378">
        <v>13</v>
      </c>
      <c r="G14" s="24" t="str">
        <f>IF((F14=""),"",(VLOOKUP(F14,'Car-Name'!$A$12:$B$44,2)))</f>
        <v>Janet Cerovski</v>
      </c>
      <c r="H14" s="381">
        <v>9.4826388888888891E-2</v>
      </c>
      <c r="I14" s="28">
        <f>IF((H14=""),"",(H14-(VLOOKUP(F14,'Leg-4'!$A$12:$C$44,3,FALSE))))</f>
        <v>6.2175925925925926E-2</v>
      </c>
      <c r="J14" s="394"/>
      <c r="K14" s="28" t="str">
        <f t="shared" ref="K14:K44" si="4">IF((J14="Slow"),(((1/24/4))+(MAX($I$12:$I$44))),"" )</f>
        <v/>
      </c>
      <c r="L14" s="381"/>
      <c r="M14" s="381"/>
      <c r="N14" s="28">
        <f t="shared" si="1"/>
        <v>6.2175925925925926E-2</v>
      </c>
      <c r="O14" s="397">
        <v>76</v>
      </c>
      <c r="P14" s="147">
        <f t="shared" si="2"/>
        <v>13</v>
      </c>
      <c r="Q14" s="300" t="str">
        <f>IF('Car-Name'!A14="","",VLOOKUP(F14,'Car-Name'!$A$12:$B$44,2))</f>
        <v>Janet Cerovski</v>
      </c>
      <c r="R14" s="148">
        <f t="shared" si="3"/>
        <v>6.2175925925925926E-2</v>
      </c>
      <c r="S14" s="130">
        <f t="shared" ref="S14:S44" si="5">IF(R14="",(""),(O14/(R14*24)))</f>
        <v>50.930752047654501</v>
      </c>
      <c r="T14" s="220">
        <f t="shared" si="0"/>
        <v>8</v>
      </c>
      <c r="U14" s="301">
        <f>IF(F14="",(""),((R14+(VLOOKUP(P14,'Leg-3'!$F$12:$U$44,16,FALSE)))))</f>
        <v>0.2193518518518518</v>
      </c>
      <c r="V14" s="8">
        <f>IF(F14="","",(O14+VLOOKUP('Leg-4'!F14,'Leg-3'!$F$12:$V$44,17,FALSE)))</f>
        <v>259</v>
      </c>
      <c r="W14" s="217">
        <f>IF(P14="","",((O14+(VLOOKUP('Leg-4'!P14,'Leg-3'!$F$12:$V$44,17,FALSE)))/(U14*24)))</f>
        <v>49.197973828619681</v>
      </c>
      <c r="X14" s="149">
        <f t="shared" ref="X14:X43" si="6">IF(W14="","",(RANK(U14,$U$12:$U$43,1)))</f>
        <v>8</v>
      </c>
    </row>
    <row r="15" spans="1:24" s="6" customFormat="1" x14ac:dyDescent="0.25">
      <c r="A15" s="255">
        <v>7</v>
      </c>
      <c r="B15" s="254" t="str">
        <f>IF((A15=""),"",VLOOKUP(A15,'Car-Name'!$A$12:$B$44,2))</f>
        <v>Tom Carnegie</v>
      </c>
      <c r="C15" s="372"/>
      <c r="D15" s="254" t="str">
        <f>IF((A15=""),"",VLOOKUP(A15,'Car-Name'!$A$12:$C$44,3))</f>
        <v>509-922-1805</v>
      </c>
      <c r="E15" s="375"/>
      <c r="F15" s="378">
        <v>20</v>
      </c>
      <c r="G15" s="24" t="str">
        <f>IF((F15=""),"",(VLOOKUP(F15,'Car-Name'!$A$12:$B$44,2)))</f>
        <v>Brandon Langel</v>
      </c>
      <c r="H15" s="381">
        <v>9.5231481481481486E-2</v>
      </c>
      <c r="I15" s="28">
        <f>IF((H15=""),"",(H15-(VLOOKUP(F15,'Leg-4'!$A$12:$C$44,3,FALSE))))</f>
        <v>6.1203703703703712E-2</v>
      </c>
      <c r="J15" s="394"/>
      <c r="K15" s="28" t="str">
        <f t="shared" si="4"/>
        <v/>
      </c>
      <c r="L15" s="381"/>
      <c r="M15" s="381"/>
      <c r="N15" s="28">
        <f t="shared" si="1"/>
        <v>6.1203703703703712E-2</v>
      </c>
      <c r="O15" s="397">
        <v>76</v>
      </c>
      <c r="P15" s="147">
        <f t="shared" si="2"/>
        <v>20</v>
      </c>
      <c r="Q15" s="300" t="str">
        <f>IF('Car-Name'!A15="","",VLOOKUP(F15,'Car-Name'!$A$12:$B$44,2))</f>
        <v>Brandon Langel</v>
      </c>
      <c r="R15" s="148">
        <f t="shared" si="3"/>
        <v>6.1203703703703712E-2</v>
      </c>
      <c r="S15" s="130">
        <f t="shared" si="5"/>
        <v>51.739788199697422</v>
      </c>
      <c r="T15" s="220">
        <f t="shared" si="0"/>
        <v>6</v>
      </c>
      <c r="U15" s="301">
        <f>IF(F15="",(""),((R15+(VLOOKUP(P15,'Leg-3'!$F$12:$U$44,16,FALSE)))))</f>
        <v>0.21556712962962962</v>
      </c>
      <c r="V15" s="8">
        <f>IF(F15="","",(O15+VLOOKUP('Leg-4'!F15,'Leg-3'!$F$12:$V$44,17,FALSE)))</f>
        <v>259</v>
      </c>
      <c r="W15" s="217">
        <f>IF(P15="","",((O15+(VLOOKUP('Leg-4'!P15,'Leg-3'!$F$12:$V$44,17,FALSE)))/(U15*24)))</f>
        <v>50.061744966442959</v>
      </c>
      <c r="X15" s="149">
        <f t="shared" si="6"/>
        <v>6</v>
      </c>
    </row>
    <row r="16" spans="1:24" s="6" customFormat="1" x14ac:dyDescent="0.25">
      <c r="A16" s="255">
        <v>1</v>
      </c>
      <c r="B16" s="254" t="str">
        <f>IF((A16=""),"",VLOOKUP(A16,'Car-Name'!$A$12:$B$44,2))</f>
        <v>Bill Comer</v>
      </c>
      <c r="C16" s="372"/>
      <c r="D16" s="254" t="str">
        <f>IF((A16=""),"",VLOOKUP(A16,'Car-Name'!$A$12:$C$44,3))</f>
        <v>630-300-8567</v>
      </c>
      <c r="E16" s="375"/>
      <c r="F16" s="378">
        <v>17</v>
      </c>
      <c r="G16" s="24" t="str">
        <f>IF((F16=""),"",(VLOOKUP(F16,'Car-Name'!$A$12:$B$44,2)))</f>
        <v>Dan Brown</v>
      </c>
      <c r="H16" s="381">
        <v>9.5925925925925928E-2</v>
      </c>
      <c r="I16" s="28">
        <f>IF((H16=""),"",(H16-(VLOOKUP(F16,'Leg-4'!$A$12:$C$44,3,FALSE))))</f>
        <v>6.0428240740740741E-2</v>
      </c>
      <c r="J16" s="394"/>
      <c r="K16" s="28" t="str">
        <f t="shared" si="4"/>
        <v/>
      </c>
      <c r="L16" s="381"/>
      <c r="M16" s="381"/>
      <c r="N16" s="28">
        <f t="shared" si="1"/>
        <v>6.0428240740740741E-2</v>
      </c>
      <c r="O16" s="397">
        <v>76</v>
      </c>
      <c r="P16" s="147">
        <f t="shared" si="2"/>
        <v>17</v>
      </c>
      <c r="Q16" s="300" t="str">
        <f>IF('Car-Name'!A16="","",VLOOKUP(F16,'Car-Name'!$A$12:$B$44,2))</f>
        <v>Dan Brown</v>
      </c>
      <c r="R16" s="148">
        <f t="shared" si="3"/>
        <v>6.0428240740740741E-2</v>
      </c>
      <c r="S16" s="130">
        <f t="shared" si="5"/>
        <v>52.403754070101513</v>
      </c>
      <c r="T16" s="220">
        <f t="shared" si="0"/>
        <v>4</v>
      </c>
      <c r="U16" s="301">
        <f>IF(F16="",(""),((R16+(VLOOKUP(P16,'Leg-3'!$F$12:$U$44,16,FALSE)))))</f>
        <v>0.21203703703703705</v>
      </c>
      <c r="V16" s="8">
        <f>IF(F16="","",(O16+VLOOKUP('Leg-4'!F16,'Leg-3'!$F$12:$V$44,17,FALSE)))</f>
        <v>259</v>
      </c>
      <c r="W16" s="217">
        <f>IF(P16="","",((O16+(VLOOKUP('Leg-4'!P16,'Leg-3'!$F$12:$V$44,17,FALSE)))/(U16*24)))</f>
        <v>50.895196506550214</v>
      </c>
      <c r="X16" s="149">
        <f t="shared" si="6"/>
        <v>4</v>
      </c>
    </row>
    <row r="17" spans="1:24" s="6" customFormat="1" x14ac:dyDescent="0.25">
      <c r="A17" s="255">
        <v>11</v>
      </c>
      <c r="B17" s="254" t="str">
        <f>IF((A17=""),"",VLOOKUP(A17,'Car-Name'!$A$12:$B$44,2))</f>
        <v>Sony Bishop</v>
      </c>
      <c r="C17" s="372"/>
      <c r="D17" s="254" t="str">
        <f>IF((A17=""),"",VLOOKUP(A17,'Car-Name'!$A$12:$C$44,3))</f>
        <v>714-305-6461</v>
      </c>
      <c r="E17" s="375"/>
      <c r="F17" s="378">
        <v>4</v>
      </c>
      <c r="G17" s="24" t="str">
        <f>IF((F17=""),"",(VLOOKUP(F17,'Car-Name'!$A$12:$B$44,2)))</f>
        <v>Rick Bonebright</v>
      </c>
      <c r="H17" s="381">
        <v>9.6030092592592597E-2</v>
      </c>
      <c r="I17" s="28">
        <f>IF((H17=""),"",(H17-(VLOOKUP(F17,'Leg-4'!$A$12:$C$44,3,FALSE))))</f>
        <v>5.9918981481481483E-2</v>
      </c>
      <c r="J17" s="394"/>
      <c r="K17" s="28" t="str">
        <f t="shared" si="4"/>
        <v/>
      </c>
      <c r="L17" s="381"/>
      <c r="M17" s="381"/>
      <c r="N17" s="28">
        <f t="shared" si="1"/>
        <v>5.9918981481481483E-2</v>
      </c>
      <c r="O17" s="397">
        <v>76</v>
      </c>
      <c r="P17" s="147">
        <f t="shared" si="2"/>
        <v>4</v>
      </c>
      <c r="Q17" s="300" t="str">
        <f>IF('Car-Name'!A17="","",VLOOKUP(F17,'Car-Name'!$A$12:$B$44,2))</f>
        <v>Rick Bonebright</v>
      </c>
      <c r="R17" s="148">
        <f t="shared" si="3"/>
        <v>5.9918981481481483E-2</v>
      </c>
      <c r="S17" s="130">
        <f t="shared" si="5"/>
        <v>52.84914042881978</v>
      </c>
      <c r="T17" s="220">
        <f t="shared" si="0"/>
        <v>2</v>
      </c>
      <c r="U17" s="301">
        <f>IF(F17="",(""),((R17+(VLOOKUP(P17,'Leg-3'!$F$12:$U$44,16,FALSE)))))</f>
        <v>0.21092592592592593</v>
      </c>
      <c r="V17" s="8">
        <f>IF(F17="","",(O17+VLOOKUP('Leg-4'!F17,'Leg-3'!$F$12:$V$44,17,FALSE)))</f>
        <v>259</v>
      </c>
      <c r="W17" s="217">
        <f>IF(P17="","",((O17+(VLOOKUP('Leg-4'!P17,'Leg-3'!$F$12:$V$44,17,FALSE)))/(U17*24)))</f>
        <v>51.163301141352065</v>
      </c>
      <c r="X17" s="149">
        <f t="shared" si="6"/>
        <v>3</v>
      </c>
    </row>
    <row r="18" spans="1:24" s="6" customFormat="1" x14ac:dyDescent="0.25">
      <c r="A18" s="255">
        <v>2</v>
      </c>
      <c r="B18" s="254" t="str">
        <f>IF((A18=""),"",VLOOKUP(A18,'Car-Name'!$A$12:$B$44,2))</f>
        <v>Daniel Lukowski</v>
      </c>
      <c r="C18" s="372">
        <v>2.8668981481481479E-2</v>
      </c>
      <c r="D18" s="254" t="str">
        <f>IF((A18=""),"",VLOOKUP(A18,'Car-Name'!$A$12:$C$44,3))</f>
        <v>913-634-8811</v>
      </c>
      <c r="E18" s="375"/>
      <c r="F18" s="378">
        <v>6</v>
      </c>
      <c r="G18" s="24" t="str">
        <f>IF((F18=""),"",(VLOOKUP(F18,'Car-Name'!$A$12:$B$44,2)))</f>
        <v>Mike Cuffe</v>
      </c>
      <c r="H18" s="381">
        <v>9.6041666666666678E-2</v>
      </c>
      <c r="I18" s="28">
        <f>IF((H18=""),"",(H18-(VLOOKUP(F18,'Leg-4'!$A$12:$C$44,3,FALSE))))</f>
        <v>6.1238425925925939E-2</v>
      </c>
      <c r="J18" s="394"/>
      <c r="K18" s="28" t="str">
        <f t="shared" si="4"/>
        <v/>
      </c>
      <c r="L18" s="381"/>
      <c r="M18" s="381"/>
      <c r="N18" s="28">
        <f t="shared" si="1"/>
        <v>6.1238425925925939E-2</v>
      </c>
      <c r="O18" s="397">
        <v>76</v>
      </c>
      <c r="P18" s="147">
        <f t="shared" si="2"/>
        <v>6</v>
      </c>
      <c r="Q18" s="300" t="str">
        <f>IF('Car-Name'!A18="","",VLOOKUP(F18,'Car-Name'!$A$12:$B$44,2))</f>
        <v>Mike Cuffe</v>
      </c>
      <c r="R18" s="148">
        <f t="shared" si="3"/>
        <v>6.1238425925925939E-2</v>
      </c>
      <c r="S18" s="130">
        <f t="shared" si="5"/>
        <v>51.7104517104517</v>
      </c>
      <c r="T18" s="220">
        <f t="shared" si="0"/>
        <v>7</v>
      </c>
      <c r="U18" s="301">
        <f>IF(F18="",(""),((R18+(VLOOKUP(P18,'Leg-3'!$F$12:$U$44,16,FALSE)))))</f>
        <v>0.2154166666666667</v>
      </c>
      <c r="V18" s="8">
        <f>IF(F18="","",(O18+VLOOKUP('Leg-4'!F18,'Leg-3'!$F$12:$V$44,17,FALSE)))</f>
        <v>259</v>
      </c>
      <c r="W18" s="217">
        <f>IF(P18="","",((O18+(VLOOKUP('Leg-4'!P18,'Leg-3'!$F$12:$V$44,17,FALSE)))/(U18*24)))</f>
        <v>50.096711798839451</v>
      </c>
      <c r="X18" s="149">
        <f t="shared" si="6"/>
        <v>5</v>
      </c>
    </row>
    <row r="19" spans="1:24" s="6" customFormat="1" x14ac:dyDescent="0.25">
      <c r="A19" s="255">
        <v>15</v>
      </c>
      <c r="B19" s="254" t="str">
        <f>IF((A19=""),"",VLOOKUP(A19,'Car-Name'!$A$12:$B$44,2))</f>
        <v>Wayne Campbell</v>
      </c>
      <c r="C19" s="372">
        <v>2.9166666666666664E-2</v>
      </c>
      <c r="D19" s="254" t="str">
        <f>IF((A19=""),"",VLOOKUP(A19,'Car-Name'!$A$12:$C$44,3))</f>
        <v>406-899-2630</v>
      </c>
      <c r="E19" s="375"/>
      <c r="F19" s="378">
        <v>9</v>
      </c>
      <c r="G19" s="24" t="str">
        <f>IF((F19=""),"",(VLOOKUP(F19,'Car-Name'!$A$12:$B$44,2)))</f>
        <v>Mike Stormo</v>
      </c>
      <c r="H19" s="381">
        <v>9.6296296296296283E-2</v>
      </c>
      <c r="I19" s="28">
        <f>IF((H19=""),"",(H19-(VLOOKUP(F19,'Leg-4'!$A$12:$C$44,3,FALSE))))</f>
        <v>5.8796296296296284E-2</v>
      </c>
      <c r="J19" s="394"/>
      <c r="K19" s="28" t="str">
        <f t="shared" si="4"/>
        <v/>
      </c>
      <c r="L19" s="381"/>
      <c r="M19" s="381"/>
      <c r="N19" s="28">
        <f t="shared" si="1"/>
        <v>5.8796296296296284E-2</v>
      </c>
      <c r="O19" s="397">
        <v>76</v>
      </c>
      <c r="P19" s="147">
        <f t="shared" si="2"/>
        <v>9</v>
      </c>
      <c r="Q19" s="300" t="str">
        <f>IF('Car-Name'!A19="","",VLOOKUP(F19,'Car-Name'!$A$12:$B$44,2))</f>
        <v>Mike Stormo</v>
      </c>
      <c r="R19" s="148">
        <f t="shared" si="3"/>
        <v>5.8796296296296284E-2</v>
      </c>
      <c r="S19" s="130">
        <f t="shared" si="5"/>
        <v>53.858267716535444</v>
      </c>
      <c r="T19" s="220">
        <f t="shared" si="0"/>
        <v>1</v>
      </c>
      <c r="U19" s="301">
        <f>IF(F19="",(""),((R19+(VLOOKUP(P19,'Leg-3'!$F$12:$U$44,16,FALSE)))))</f>
        <v>0.20564814814814819</v>
      </c>
      <c r="V19" s="8">
        <f>IF(F19="","",(O19+VLOOKUP('Leg-4'!F19,'Leg-3'!$F$12:$V$44,17,FALSE)))</f>
        <v>259</v>
      </c>
      <c r="W19" s="217">
        <f>IF(P19="","",((O19+(VLOOKUP('Leg-4'!P19,'Leg-3'!$F$12:$V$44,17,FALSE)))/(U19*24)))</f>
        <v>52.476361999099495</v>
      </c>
      <c r="X19" s="149">
        <f t="shared" si="6"/>
        <v>1</v>
      </c>
    </row>
    <row r="20" spans="1:24" s="6" customFormat="1" x14ac:dyDescent="0.25">
      <c r="A20" s="255">
        <v>5</v>
      </c>
      <c r="B20" s="254" t="str">
        <f>IF((A20=""),"",VLOOKUP(A20,'Car-Name'!$A$12:$B$44,2))</f>
        <v>Mike Wendland</v>
      </c>
      <c r="C20" s="372">
        <v>2.9861111111111113E-2</v>
      </c>
      <c r="D20" s="254" t="str">
        <f>IF((A20=""),"",VLOOKUP(A20,'Car-Name'!$A$12:$C$44,3))</f>
        <v>406-355-4508</v>
      </c>
      <c r="E20" s="375"/>
      <c r="F20" s="378">
        <v>2</v>
      </c>
      <c r="G20" s="24" t="str">
        <f>IF((F20=""),"",(VLOOKUP(F20,'Car-Name'!$A$12:$B$44,2)))</f>
        <v>Daniel Lukowski</v>
      </c>
      <c r="H20" s="381">
        <v>9.6319444444444444E-2</v>
      </c>
      <c r="I20" s="28">
        <f>IF((H20=""),"",(H20-(VLOOKUP(F20,'Leg-4'!$A$12:$C$44,3,FALSE))))</f>
        <v>6.7650462962962968E-2</v>
      </c>
      <c r="J20" s="394"/>
      <c r="K20" s="28" t="str">
        <f t="shared" si="4"/>
        <v/>
      </c>
      <c r="L20" s="381"/>
      <c r="M20" s="381"/>
      <c r="N20" s="28">
        <f t="shared" si="1"/>
        <v>6.7650462962962968E-2</v>
      </c>
      <c r="O20" s="397">
        <v>76</v>
      </c>
      <c r="P20" s="147">
        <f t="shared" si="2"/>
        <v>2</v>
      </c>
      <c r="Q20" s="300" t="str">
        <f>IF('Car-Name'!A20="","",VLOOKUP(F20,'Car-Name'!$A$12:$B$44,2))</f>
        <v>Daniel Lukowski</v>
      </c>
      <c r="R20" s="148">
        <f t="shared" si="3"/>
        <v>6.7650462962962968E-2</v>
      </c>
      <c r="S20" s="130">
        <f t="shared" si="5"/>
        <v>46.809238665526081</v>
      </c>
      <c r="T20" s="220">
        <f t="shared" si="0"/>
        <v>11</v>
      </c>
      <c r="U20" s="301">
        <f>IF(F20="",(""),((R20+(VLOOKUP(P20,'Leg-3'!$F$12:$U$44,16,FALSE)))))</f>
        <v>0.26798611111111104</v>
      </c>
      <c r="V20" s="8">
        <f>IF(F20="","",(O20+VLOOKUP('Leg-4'!F20,'Leg-3'!$F$12:$V$44,17,FALSE)))</f>
        <v>259</v>
      </c>
      <c r="W20" s="217">
        <f>IF(P20="","",((O20+(VLOOKUP('Leg-4'!P20,'Leg-3'!$F$12:$V$44,17,FALSE)))/(U20*24)))</f>
        <v>40.269499870432767</v>
      </c>
      <c r="X20" s="149">
        <f t="shared" si="6"/>
        <v>14</v>
      </c>
    </row>
    <row r="21" spans="1:24" s="6" customFormat="1" x14ac:dyDescent="0.25">
      <c r="A21" s="255">
        <v>10</v>
      </c>
      <c r="B21" s="254" t="str">
        <f>IF((A21=""),"",VLOOKUP(A21,'Car-Name'!$A$12:$B$44,2))</f>
        <v>Kirk Peterson</v>
      </c>
      <c r="C21" s="372">
        <v>3.0555555555555555E-2</v>
      </c>
      <c r="D21" s="254" t="str">
        <f>IF((A21=""),"",VLOOKUP(A21,'Car-Name'!$A$12:$C$44,3))</f>
        <v>505-670-8978</v>
      </c>
      <c r="E21" s="375"/>
      <c r="F21" s="378">
        <v>16</v>
      </c>
      <c r="G21" s="24" t="str">
        <f>IF((F21=""),"",(VLOOKUP(F21,'Car-Name'!$A$12:$B$44,2)))</f>
        <v>Erica Cerovski</v>
      </c>
      <c r="H21" s="381">
        <v>9.6354166666666671E-2</v>
      </c>
      <c r="I21" s="28">
        <f>IF((H21=""),"",(H21-(VLOOKUP(F21,'Leg-4'!$A$12:$C$44,3,FALSE))))</f>
        <v>6.3020833333333331E-2</v>
      </c>
      <c r="J21" s="394"/>
      <c r="K21" s="28" t="str">
        <f t="shared" si="4"/>
        <v/>
      </c>
      <c r="L21" s="381"/>
      <c r="M21" s="381"/>
      <c r="N21" s="28">
        <f t="shared" si="1"/>
        <v>6.3020833333333331E-2</v>
      </c>
      <c r="O21" s="397">
        <v>76</v>
      </c>
      <c r="P21" s="147">
        <f t="shared" si="2"/>
        <v>16</v>
      </c>
      <c r="Q21" s="300" t="str">
        <f>IF('Car-Name'!A21="","",VLOOKUP(F21,'Car-Name'!$A$12:$B$44,2))</f>
        <v>Erica Cerovski</v>
      </c>
      <c r="R21" s="148">
        <f t="shared" si="3"/>
        <v>6.3020833333333331E-2</v>
      </c>
      <c r="S21" s="130">
        <f t="shared" si="5"/>
        <v>50.247933884297524</v>
      </c>
      <c r="T21" s="220">
        <f t="shared" si="0"/>
        <v>9</v>
      </c>
      <c r="U21" s="301">
        <f>IF(F21="",(""),((R21+(VLOOKUP(P21,'Leg-3'!$F$12:$U$44,16,FALSE)))))</f>
        <v>0.21870370370370376</v>
      </c>
      <c r="V21" s="8">
        <f>IF(F21="","",(O21+VLOOKUP('Leg-4'!F21,'Leg-3'!$F$12:$V$44,17,FALSE)))</f>
        <v>259</v>
      </c>
      <c r="W21" s="217">
        <f>IF(P21="","",((O21+(VLOOKUP('Leg-4'!P21,'Leg-3'!$F$12:$V$44,17,FALSE)))/(U21*24)))</f>
        <v>49.343776460626572</v>
      </c>
      <c r="X21" s="149">
        <f t="shared" si="6"/>
        <v>7</v>
      </c>
    </row>
    <row r="22" spans="1:24" s="6" customFormat="1" x14ac:dyDescent="0.25">
      <c r="A22" s="255">
        <v>12</v>
      </c>
      <c r="B22" s="254" t="str">
        <f>IF((A22=""),"",VLOOKUP(A22,'Car-Name'!$A$12:$B$44,2))</f>
        <v>Rick Carnegie</v>
      </c>
      <c r="C22" s="372">
        <v>3.1273148148148147E-2</v>
      </c>
      <c r="D22" s="254" t="str">
        <f>IF((A22=""),"",VLOOKUP(A22,'Car-Name'!$A$12:$C$44,3))</f>
        <v>509-891-9224</v>
      </c>
      <c r="E22" s="375"/>
      <c r="F22" s="378">
        <v>19</v>
      </c>
      <c r="G22" s="24" t="str">
        <f>IF((F22=""),"",(VLOOKUP(F22,'Car-Name'!$A$12:$B$44,2)))</f>
        <v>Tony Cerovski</v>
      </c>
      <c r="H22" s="381">
        <v>9.6759259259259253E-2</v>
      </c>
      <c r="I22" s="28">
        <f>IF((H22=""),"",(H22-(VLOOKUP(F22,'Leg-4'!$A$12:$C$44,3,FALSE))))</f>
        <v>5.9953703703703697E-2</v>
      </c>
      <c r="J22" s="394"/>
      <c r="K22" s="28" t="str">
        <f t="shared" si="4"/>
        <v/>
      </c>
      <c r="L22" s="381"/>
      <c r="M22" s="381"/>
      <c r="N22" s="28">
        <f t="shared" si="1"/>
        <v>5.9953703703703697E-2</v>
      </c>
      <c r="O22" s="397">
        <v>76</v>
      </c>
      <c r="P22" s="147">
        <f t="shared" si="2"/>
        <v>19</v>
      </c>
      <c r="Q22" s="300" t="str">
        <f>IF('Car-Name'!A22="","",VLOOKUP(F22,'Car-Name'!$A$12:$B$44,2))</f>
        <v>Tony Cerovski</v>
      </c>
      <c r="R22" s="148">
        <f t="shared" si="3"/>
        <v>5.9953703703703697E-2</v>
      </c>
      <c r="S22" s="130">
        <f t="shared" si="5"/>
        <v>52.81853281853283</v>
      </c>
      <c r="T22" s="220">
        <f t="shared" si="0"/>
        <v>3</v>
      </c>
      <c r="U22" s="301">
        <f>IF(F22="",(""),((R22+(VLOOKUP(P22,'Leg-3'!$F$12:$U$44,16,FALSE)))))</f>
        <v>0.20818287037037034</v>
      </c>
      <c r="V22" s="8">
        <f>IF(F22="","",(O22+VLOOKUP('Leg-4'!F22,'Leg-3'!$F$12:$V$44,17,FALSE)))</f>
        <v>259</v>
      </c>
      <c r="W22" s="217">
        <f>IF(P22="","",((O22+(VLOOKUP('Leg-4'!P22,'Leg-3'!$F$12:$V$44,17,FALSE)))/(U22*24)))</f>
        <v>51.83743814977484</v>
      </c>
      <c r="X22" s="149">
        <f t="shared" si="6"/>
        <v>2</v>
      </c>
    </row>
    <row r="23" spans="1:24" s="6" customFormat="1" x14ac:dyDescent="0.25">
      <c r="A23" s="255">
        <v>18</v>
      </c>
      <c r="B23" s="254" t="str">
        <f>IF((A23=""),"",VLOOKUP(A23,'Car-Name'!$A$12:$B$44,2))</f>
        <v>Matt Hansen</v>
      </c>
      <c r="C23" s="372">
        <v>3.1944444444444449E-2</v>
      </c>
      <c r="D23" s="254" t="str">
        <f>IF((A23=""),"",VLOOKUP(A23,'Car-Name'!$A$12:$C$44,3))</f>
        <v>509-998-9927</v>
      </c>
      <c r="E23" s="375"/>
      <c r="F23" s="378">
        <v>12</v>
      </c>
      <c r="G23" s="24" t="str">
        <f>IF((F23=""),"",(VLOOKUP(F23,'Car-Name'!$A$12:$B$44,2)))</f>
        <v>Rick Carnegie</v>
      </c>
      <c r="H23" s="381">
        <v>9.7719907407407394E-2</v>
      </c>
      <c r="I23" s="28">
        <f>IF((H23=""),"",(H23-(VLOOKUP(F23,'Leg-4'!$A$12:$C$44,3,FALSE))))</f>
        <v>6.6446759259259247E-2</v>
      </c>
      <c r="J23" s="394"/>
      <c r="K23" s="28" t="str">
        <f t="shared" si="4"/>
        <v/>
      </c>
      <c r="L23" s="381"/>
      <c r="M23" s="381"/>
      <c r="N23" s="28">
        <f t="shared" si="1"/>
        <v>6.6446759259259247E-2</v>
      </c>
      <c r="O23" s="397">
        <v>76</v>
      </c>
      <c r="P23" s="147">
        <f t="shared" si="2"/>
        <v>12</v>
      </c>
      <c r="Q23" s="300" t="str">
        <f>IF('Car-Name'!A23="","",VLOOKUP(F23,'Car-Name'!$A$12:$B$44,2))</f>
        <v>Rick Carnegie</v>
      </c>
      <c r="R23" s="148">
        <f t="shared" si="3"/>
        <v>6.6446759259259247E-2</v>
      </c>
      <c r="S23" s="130">
        <f t="shared" si="5"/>
        <v>47.657202577948098</v>
      </c>
      <c r="T23" s="220">
        <f t="shared" si="0"/>
        <v>10</v>
      </c>
      <c r="U23" s="301">
        <f>IF(F23="",(""),((R23+(VLOOKUP(P23,'Leg-3'!$F$12:$U$44,16,FALSE)))))</f>
        <v>0.23511574074074076</v>
      </c>
      <c r="V23" s="8">
        <f>IF(F23="","",(O23+VLOOKUP('Leg-4'!F23,'Leg-3'!$F$12:$V$44,17,FALSE)))</f>
        <v>259</v>
      </c>
      <c r="W23" s="217">
        <f>IF(P23="","",((O23+(VLOOKUP('Leg-4'!P23,'Leg-3'!$F$12:$V$44,17,FALSE)))/(U23*24)))</f>
        <v>45.899379738111641</v>
      </c>
      <c r="X23" s="149">
        <f t="shared" si="6"/>
        <v>10</v>
      </c>
    </row>
    <row r="24" spans="1:24" s="6" customFormat="1" x14ac:dyDescent="0.25">
      <c r="A24" s="255">
        <v>13</v>
      </c>
      <c r="B24" s="254" t="str">
        <f>IF((A24=""),"",VLOOKUP(A24,'Car-Name'!$A$12:$B$44,2))</f>
        <v>Janet Cerovski</v>
      </c>
      <c r="C24" s="372">
        <v>3.2650462962962964E-2</v>
      </c>
      <c r="D24" s="254" t="str">
        <f>IF((A24=""),"",VLOOKUP(A24,'Car-Name'!$A$12:$C$44,3))</f>
        <v>406-458-9450</v>
      </c>
      <c r="E24" s="375"/>
      <c r="F24" s="378">
        <v>14</v>
      </c>
      <c r="G24" s="24" t="str">
        <f>IF((F24=""),"",(VLOOKUP(F24,'Car-Name'!$A$12:$B$44,2)))</f>
        <v>Gary Yeager</v>
      </c>
      <c r="H24" s="381">
        <v>9.9236111111111122E-2</v>
      </c>
      <c r="I24" s="28">
        <f>IF((H24=""),"",(H24-(VLOOKUP(F24,'Leg-4'!$A$12:$C$44,3,FALSE))))</f>
        <v>7.2152777777777788E-2</v>
      </c>
      <c r="J24" s="394"/>
      <c r="K24" s="28" t="str">
        <f t="shared" si="4"/>
        <v/>
      </c>
      <c r="L24" s="381"/>
      <c r="M24" s="381"/>
      <c r="N24" s="28">
        <f t="shared" si="1"/>
        <v>7.2152777777777788E-2</v>
      </c>
      <c r="O24" s="397">
        <v>76</v>
      </c>
      <c r="P24" s="147">
        <f t="shared" si="2"/>
        <v>14</v>
      </c>
      <c r="Q24" s="300" t="str">
        <f>IF('Car-Name'!A24="","",VLOOKUP(F24,'Car-Name'!$A$12:$B$44,2))</f>
        <v>Gary Yeager</v>
      </c>
      <c r="R24" s="148">
        <f t="shared" si="3"/>
        <v>7.2152777777777788E-2</v>
      </c>
      <c r="S24" s="130">
        <f t="shared" si="5"/>
        <v>43.88835418671799</v>
      </c>
      <c r="T24" s="220">
        <f t="shared" si="0"/>
        <v>13</v>
      </c>
      <c r="U24" s="301">
        <f>IF(F24="",(""),((R24+(VLOOKUP(P24,'Leg-3'!$F$12:$U$44,16,FALSE)))))</f>
        <v>0.30758101851851855</v>
      </c>
      <c r="V24" s="8">
        <f>IF(F24="","",(O24+VLOOKUP('Leg-4'!F24,'Leg-3'!$F$12:$V$44,17,FALSE)))</f>
        <v>259</v>
      </c>
      <c r="W24" s="217">
        <f>IF(P24="","",((O24+(VLOOKUP('Leg-4'!P24,'Leg-3'!$F$12:$V$44,17,FALSE)))/(U24*24)))</f>
        <v>35.08560677328316</v>
      </c>
      <c r="X24" s="149">
        <f t="shared" si="6"/>
        <v>17</v>
      </c>
    </row>
    <row r="25" spans="1:24" s="6" customFormat="1" x14ac:dyDescent="0.25">
      <c r="A25" s="255">
        <v>16</v>
      </c>
      <c r="B25" s="254" t="str">
        <f>IF((A25=""),"",VLOOKUP(A25,'Car-Name'!$A$12:$B$44,2))</f>
        <v>Erica Cerovski</v>
      </c>
      <c r="C25" s="372">
        <v>3.3333333333333333E-2</v>
      </c>
      <c r="D25" s="254" t="str">
        <f>IF((A25=""),"",VLOOKUP(A25,'Car-Name'!$A$12:$C$44,3))</f>
        <v>406-461-1390</v>
      </c>
      <c r="E25" s="375"/>
      <c r="F25" s="378">
        <v>10</v>
      </c>
      <c r="G25" s="24" t="str">
        <f>IF((F25=""),"",(VLOOKUP(F25,'Car-Name'!$A$12:$B$44,2)))</f>
        <v>Kirk Peterson</v>
      </c>
      <c r="H25" s="381">
        <v>0.10261574074074074</v>
      </c>
      <c r="I25" s="28">
        <f>IF((H25=""),"",(H25-(VLOOKUP(F25,'Leg-4'!$A$12:$C$44,3,FALSE))))</f>
        <v>7.2060185185185185E-2</v>
      </c>
      <c r="J25" s="394"/>
      <c r="K25" s="28" t="str">
        <f t="shared" si="4"/>
        <v/>
      </c>
      <c r="L25" s="381"/>
      <c r="M25" s="381"/>
      <c r="N25" s="28">
        <f t="shared" si="1"/>
        <v>7.2060185185185185E-2</v>
      </c>
      <c r="O25" s="397">
        <v>76</v>
      </c>
      <c r="P25" s="147">
        <f t="shared" si="2"/>
        <v>10</v>
      </c>
      <c r="Q25" s="300" t="str">
        <f>IF('Car-Name'!A25="","",VLOOKUP(F25,'Car-Name'!$A$12:$B$44,2))</f>
        <v>Kirk Peterson</v>
      </c>
      <c r="R25" s="148">
        <f t="shared" si="3"/>
        <v>7.2060185185185185E-2</v>
      </c>
      <c r="S25" s="130">
        <f t="shared" si="5"/>
        <v>43.944747831673631</v>
      </c>
      <c r="T25" s="220">
        <f t="shared" si="0"/>
        <v>12</v>
      </c>
      <c r="U25" s="301">
        <f>IF(F25="",(""),((R25+(VLOOKUP(P25,'Leg-3'!$F$12:$U$44,16,FALSE)))))</f>
        <v>0.2491666666666667</v>
      </c>
      <c r="V25" s="8">
        <f>IF(F25="","",(O25+VLOOKUP('Leg-4'!F25,'Leg-3'!$F$12:$V$44,17,FALSE)))</f>
        <v>259</v>
      </c>
      <c r="W25" s="217">
        <f>IF(P25="","",((O25+(VLOOKUP('Leg-4'!P25,'Leg-3'!$F$12:$V$44,17,FALSE)))/(U25*24)))</f>
        <v>43.311036789297653</v>
      </c>
      <c r="X25" s="149">
        <f t="shared" si="6"/>
        <v>11</v>
      </c>
    </row>
    <row r="26" spans="1:24" s="6" customFormat="1" x14ac:dyDescent="0.25">
      <c r="A26" s="255">
        <v>20</v>
      </c>
      <c r="B26" s="254" t="str">
        <f>IF((A26=""),"",VLOOKUP(A26,'Car-Name'!$A$12:$B$44,2))</f>
        <v>Brandon Langel</v>
      </c>
      <c r="C26" s="372">
        <v>3.4027777777777775E-2</v>
      </c>
      <c r="D26" s="254" t="str">
        <f>IF((A26=""),"",VLOOKUP(A26,'Car-Name'!$A$12:$C$44,3))</f>
        <v>406-390-6676</v>
      </c>
      <c r="E26" s="375"/>
      <c r="F26" s="378">
        <v>5</v>
      </c>
      <c r="G26" s="24" t="str">
        <f>IF((F26=""),"",(VLOOKUP(F26,'Car-Name'!$A$12:$B$44,2)))</f>
        <v>Mike Wendland</v>
      </c>
      <c r="H26" s="381">
        <v>0.10578703703703703</v>
      </c>
      <c r="I26" s="28">
        <f>IF((H26=""),"",(H26-(VLOOKUP(F26,'Leg-4'!$A$12:$C$44,3,FALSE))))</f>
        <v>7.5925925925925911E-2</v>
      </c>
      <c r="J26" s="394"/>
      <c r="K26" s="28" t="str">
        <f t="shared" si="4"/>
        <v/>
      </c>
      <c r="L26" s="381"/>
      <c r="M26" s="381"/>
      <c r="N26" s="28">
        <f t="shared" si="1"/>
        <v>7.5925925925925911E-2</v>
      </c>
      <c r="O26" s="397">
        <v>76</v>
      </c>
      <c r="P26" s="147">
        <f t="shared" si="2"/>
        <v>5</v>
      </c>
      <c r="Q26" s="300" t="str">
        <f>IF('Car-Name'!A26="","",VLOOKUP(F26,'Car-Name'!$A$12:$B$44,2))</f>
        <v>Mike Wendland</v>
      </c>
      <c r="R26" s="148">
        <f t="shared" si="3"/>
        <v>7.5925925925925911E-2</v>
      </c>
      <c r="S26" s="130">
        <f t="shared" si="5"/>
        <v>41.707317073170735</v>
      </c>
      <c r="T26" s="220">
        <f t="shared" si="0"/>
        <v>14</v>
      </c>
      <c r="U26" s="301">
        <f>IF(F26="",(""),((R26+(VLOOKUP(P26,'Leg-3'!$F$12:$U$44,16,FALSE)))))</f>
        <v>0.25400462962962961</v>
      </c>
      <c r="V26" s="8">
        <f>IF(F26="","",(O26+VLOOKUP('Leg-4'!F26,'Leg-3'!$F$12:$V$44,17,FALSE)))</f>
        <v>259</v>
      </c>
      <c r="W26" s="217">
        <f>IF(P26="","",((O26+(VLOOKUP('Leg-4'!P26,'Leg-3'!$F$12:$V$44,17,FALSE)))/(U26*24)))</f>
        <v>42.486102250979684</v>
      </c>
      <c r="X26" s="149">
        <f t="shared" si="6"/>
        <v>12</v>
      </c>
    </row>
    <row r="27" spans="1:24" s="6" customFormat="1" x14ac:dyDescent="0.25">
      <c r="A27" s="255">
        <v>6</v>
      </c>
      <c r="B27" s="254" t="str">
        <f>IF((A27=""),"",VLOOKUP(A27,'Car-Name'!$A$12:$B$44,2))</f>
        <v>Mike Cuffe</v>
      </c>
      <c r="C27" s="372">
        <v>3.4803240740740739E-2</v>
      </c>
      <c r="D27" s="254" t="str">
        <f>IF((A27=""),"",VLOOKUP(A27,'Car-Name'!$A$12:$C$44,3))</f>
        <v>406-293-1247</v>
      </c>
      <c r="E27" s="375"/>
      <c r="F27" s="378">
        <v>15</v>
      </c>
      <c r="G27" s="24" t="str">
        <f>IF((F27=""),"",(VLOOKUP(F27,'Car-Name'!$A$12:$B$44,2)))</f>
        <v>Wayne Campbell</v>
      </c>
      <c r="H27" s="381"/>
      <c r="I27" s="28" t="str">
        <f>IF((H27=""),"",(H27-(VLOOKUP(F27,'Leg-4'!$A$12:$C$44,3,FALSE))))</f>
        <v/>
      </c>
      <c r="J27" s="394" t="s">
        <v>43</v>
      </c>
      <c r="K27" s="28">
        <f t="shared" si="4"/>
        <v>8.6342592592592582E-2</v>
      </c>
      <c r="L27" s="381"/>
      <c r="M27" s="381"/>
      <c r="N27" s="28">
        <f t="shared" si="1"/>
        <v>8.6342592592592582E-2</v>
      </c>
      <c r="O27" s="397">
        <v>0</v>
      </c>
      <c r="P27" s="147">
        <f t="shared" si="2"/>
        <v>15</v>
      </c>
      <c r="Q27" s="300" t="str">
        <f>IF('Car-Name'!A27="","",VLOOKUP(F27,'Car-Name'!$A$12:$B$44,2))</f>
        <v>Wayne Campbell</v>
      </c>
      <c r="R27" s="148">
        <f t="shared" si="3"/>
        <v>8.6342592592592582E-2</v>
      </c>
      <c r="S27" s="130">
        <f t="shared" si="5"/>
        <v>0</v>
      </c>
      <c r="T27" s="220">
        <f t="shared" si="0"/>
        <v>15</v>
      </c>
      <c r="U27" s="301">
        <f>IF(F27="",(""),((R27+(VLOOKUP(P27,'Leg-3'!$F$12:$U$44,16,FALSE)))))</f>
        <v>0.26642361111111107</v>
      </c>
      <c r="V27" s="8">
        <f>IF(F27="","",(O27+VLOOKUP('Leg-4'!F27,'Leg-3'!$F$12:$V$44,17,FALSE)))</f>
        <v>183</v>
      </c>
      <c r="W27" s="217">
        <f>IF(P27="","",((O27+(VLOOKUP('Leg-4'!P27,'Leg-3'!$F$12:$V$44,17,FALSE)))/(U27*24)))</f>
        <v>28.619835787827455</v>
      </c>
      <c r="X27" s="149">
        <f t="shared" si="6"/>
        <v>13</v>
      </c>
    </row>
    <row r="28" spans="1:24" s="6" customFormat="1" x14ac:dyDescent="0.25">
      <c r="A28" s="255">
        <v>17</v>
      </c>
      <c r="B28" s="254" t="str">
        <f>IF((A28=""),"",VLOOKUP(A28,'Car-Name'!$A$12:$B$44,2))</f>
        <v>Dan Brown</v>
      </c>
      <c r="C28" s="372">
        <v>3.5497685185185188E-2</v>
      </c>
      <c r="D28" s="254" t="str">
        <f>IF((A28=""),"",VLOOKUP(A28,'Car-Name'!$A$12:$C$44,3))</f>
        <v>319-240-4470</v>
      </c>
      <c r="E28" s="375"/>
      <c r="F28" s="378">
        <v>3</v>
      </c>
      <c r="G28" s="24" t="str">
        <f>IF((F28=""),"",(VLOOKUP(F28,'Car-Name'!$A$12:$B$44,2)))</f>
        <v>Nan Robison</v>
      </c>
      <c r="H28" s="381"/>
      <c r="I28" s="28" t="str">
        <f>IF((H28=""),"",(H28-(VLOOKUP(F28,'Leg-4'!$A$12:$C$44,3,FALSE))))</f>
        <v/>
      </c>
      <c r="J28" s="394" t="s">
        <v>43</v>
      </c>
      <c r="K28" s="28">
        <f t="shared" si="4"/>
        <v>8.6342592592592582E-2</v>
      </c>
      <c r="L28" s="381"/>
      <c r="M28" s="381"/>
      <c r="N28" s="28">
        <f t="shared" si="1"/>
        <v>8.6342592592592582E-2</v>
      </c>
      <c r="O28" s="397">
        <v>0</v>
      </c>
      <c r="P28" s="147">
        <f t="shared" si="2"/>
        <v>3</v>
      </c>
      <c r="Q28" s="300" t="str">
        <f>IF('Car-Name'!A28="","",VLOOKUP(F28,'Car-Name'!$A$12:$B$44,2))</f>
        <v>Nan Robison</v>
      </c>
      <c r="R28" s="148">
        <f t="shared" si="3"/>
        <v>8.6342592592592582E-2</v>
      </c>
      <c r="S28" s="130">
        <f t="shared" si="5"/>
        <v>0</v>
      </c>
      <c r="T28" s="220">
        <f t="shared" si="0"/>
        <v>15</v>
      </c>
      <c r="U28" s="301">
        <f>IF(F28="",(""),((R28+(VLOOKUP(P28,'Leg-3'!$F$12:$U$44,16,FALSE)))))</f>
        <v>0.36037037037037029</v>
      </c>
      <c r="V28" s="8">
        <f>IF(F28="","",(O28+VLOOKUP('Leg-4'!F28,'Leg-3'!$F$12:$V$44,17,FALSE)))</f>
        <v>3.5</v>
      </c>
      <c r="W28" s="217">
        <f>IF(P28="","",((O28+(VLOOKUP('Leg-4'!P28,'Leg-3'!$F$12:$V$44,17,FALSE)))/(U28*24)))</f>
        <v>0.40467625899280585</v>
      </c>
      <c r="X28" s="149">
        <f t="shared" si="6"/>
        <v>20</v>
      </c>
    </row>
    <row r="29" spans="1:24" s="6" customFormat="1" x14ac:dyDescent="0.25">
      <c r="A29" s="255">
        <v>4</v>
      </c>
      <c r="B29" s="254" t="str">
        <f>IF((A29=""),"",VLOOKUP(A29,'Car-Name'!$A$12:$B$44,2))</f>
        <v>Rick Bonebright</v>
      </c>
      <c r="C29" s="372">
        <v>3.6111111111111115E-2</v>
      </c>
      <c r="D29" s="254" t="str">
        <f>IF((A29=""),"",VLOOKUP(A29,'Car-Name'!$A$12:$C$44,3))</f>
        <v>406-240-9662</v>
      </c>
      <c r="E29" s="375"/>
      <c r="F29" s="378">
        <v>8</v>
      </c>
      <c r="G29" s="24" t="str">
        <f>IF((F29=""),"",(VLOOKUP(F29,'Car-Name'!$A$12:$B$44,2)))</f>
        <v>Ed Wright</v>
      </c>
      <c r="H29" s="381"/>
      <c r="I29" s="28" t="str">
        <f>IF((H29=""),"",(H29-(VLOOKUP(F29,'Leg-4'!$A$12:$C$44,3,FALSE))))</f>
        <v/>
      </c>
      <c r="J29" s="394" t="s">
        <v>43</v>
      </c>
      <c r="K29" s="28">
        <f t="shared" si="4"/>
        <v>8.6342592592592582E-2</v>
      </c>
      <c r="L29" s="381"/>
      <c r="M29" s="381"/>
      <c r="N29" s="28">
        <f t="shared" si="1"/>
        <v>8.6342592592592582E-2</v>
      </c>
      <c r="O29" s="397">
        <v>0</v>
      </c>
      <c r="P29" s="147">
        <f t="shared" si="2"/>
        <v>8</v>
      </c>
      <c r="Q29" s="300" t="str">
        <f>IF('Car-Name'!A29="","",VLOOKUP(F29,'Car-Name'!$A$12:$B$44,2))</f>
        <v>Ed Wright</v>
      </c>
      <c r="R29" s="148">
        <f t="shared" si="3"/>
        <v>8.6342592592592582E-2</v>
      </c>
      <c r="S29" s="130">
        <f t="shared" si="5"/>
        <v>0</v>
      </c>
      <c r="T29" s="220">
        <f t="shared" si="0"/>
        <v>15</v>
      </c>
      <c r="U29" s="301">
        <f>IF(F29="",(""),((R29+(VLOOKUP(P29,'Leg-3'!$F$12:$U$44,16,FALSE)))))</f>
        <v>0.32648148148148143</v>
      </c>
      <c r="V29" s="8">
        <f>IF(F29="","",(O29+VLOOKUP('Leg-4'!F29,'Leg-3'!$F$12:$V$44,17,FALSE)))</f>
        <v>76</v>
      </c>
      <c r="W29" s="217">
        <f>IF(P29="","",((O29+(VLOOKUP('Leg-4'!P29,'Leg-3'!$F$12:$V$44,17,FALSE)))/(U29*24)))</f>
        <v>9.6993760635280779</v>
      </c>
      <c r="X29" s="149">
        <f t="shared" si="6"/>
        <v>19</v>
      </c>
    </row>
    <row r="30" spans="1:24" s="6" customFormat="1" x14ac:dyDescent="0.25">
      <c r="A30" s="255">
        <v>19</v>
      </c>
      <c r="B30" s="254" t="str">
        <f>IF((A30=""),"",VLOOKUP(A30,'Car-Name'!$A$12:$B$44,2))</f>
        <v>Tony Cerovski</v>
      </c>
      <c r="C30" s="372">
        <v>3.6805555555555557E-2</v>
      </c>
      <c r="D30" s="254" t="str">
        <f>IF((A30=""),"",VLOOKUP(A30,'Car-Name'!$A$12:$C$44,3))</f>
        <v>406-461-1389</v>
      </c>
      <c r="E30" s="375"/>
      <c r="F30" s="378">
        <v>7</v>
      </c>
      <c r="G30" s="24" t="str">
        <f>IF((F30=""),"",(VLOOKUP(F30,'Car-Name'!$A$12:$B$44,2)))</f>
        <v>Tom Carnegie</v>
      </c>
      <c r="H30" s="381"/>
      <c r="I30" s="28" t="str">
        <f>IF((H30=""),"",(H30-(VLOOKUP(F30,'Leg-4'!$A$12:$C$44,3,FALSE))))</f>
        <v/>
      </c>
      <c r="J30" s="394" t="s">
        <v>43</v>
      </c>
      <c r="K30" s="28">
        <f t="shared" si="4"/>
        <v>8.6342592592592582E-2</v>
      </c>
      <c r="L30" s="381"/>
      <c r="M30" s="381"/>
      <c r="N30" s="28">
        <f t="shared" si="1"/>
        <v>8.6342592592592582E-2</v>
      </c>
      <c r="O30" s="397">
        <v>0</v>
      </c>
      <c r="P30" s="147">
        <f t="shared" si="2"/>
        <v>7</v>
      </c>
      <c r="Q30" s="300" t="str">
        <f>IF('Car-Name'!A30="","",VLOOKUP(F30,'Car-Name'!$A$12:$B$44,2))</f>
        <v>Tom Carnegie</v>
      </c>
      <c r="R30" s="148">
        <f t="shared" si="3"/>
        <v>8.6342592592592582E-2</v>
      </c>
      <c r="S30" s="130">
        <f t="shared" si="5"/>
        <v>0</v>
      </c>
      <c r="T30" s="220">
        <f t="shared" si="0"/>
        <v>15</v>
      </c>
      <c r="U30" s="301">
        <f>IF(F30="",(""),((R30+(VLOOKUP(P30,'Leg-3'!$F$12:$U$44,16,FALSE)))))</f>
        <v>0.30901620370370364</v>
      </c>
      <c r="V30" s="8">
        <f>IF(F30="","",(O30+VLOOKUP('Leg-4'!F30,'Leg-3'!$F$12:$V$44,17,FALSE)))</f>
        <v>81.400000000000006</v>
      </c>
      <c r="W30" s="217">
        <f>IF(P30="","",((O30+(VLOOKUP('Leg-4'!P30,'Leg-3'!$F$12:$V$44,17,FALSE)))/(U30*24)))</f>
        <v>10.975691973482157</v>
      </c>
      <c r="X30" s="149">
        <f t="shared" si="6"/>
        <v>18</v>
      </c>
    </row>
    <row r="31" spans="1:24" s="6" customFormat="1" x14ac:dyDescent="0.25">
      <c r="A31" s="255">
        <v>9</v>
      </c>
      <c r="B31" s="254" t="str">
        <f>IF((A31=""),"",VLOOKUP(A31,'Car-Name'!$A$12:$B$44,2))</f>
        <v>Mike Stormo</v>
      </c>
      <c r="C31" s="372">
        <v>3.7499999999999999E-2</v>
      </c>
      <c r="D31" s="254" t="str">
        <f>IF((A31=""),"",VLOOKUP(A31,'Car-Name'!$A$12:$C$44,3))</f>
        <v>509-721-0752</v>
      </c>
      <c r="E31" s="375"/>
      <c r="F31" s="378">
        <v>11</v>
      </c>
      <c r="G31" s="24" t="str">
        <f>IF((F31=""),"",(VLOOKUP(F31,'Car-Name'!$A$12:$B$44,2)))</f>
        <v>Sony Bishop</v>
      </c>
      <c r="H31" s="381"/>
      <c r="I31" s="28" t="str">
        <f>IF((H31=""),"",(H31-(VLOOKUP(F31,'Leg-4'!$A$12:$C$44,3,FALSE))))</f>
        <v/>
      </c>
      <c r="J31" s="394" t="s">
        <v>43</v>
      </c>
      <c r="K31" s="28">
        <f t="shared" si="4"/>
        <v>8.6342592592592582E-2</v>
      </c>
      <c r="L31" s="381"/>
      <c r="M31" s="381"/>
      <c r="N31" s="28">
        <f t="shared" si="1"/>
        <v>8.6342592592592582E-2</v>
      </c>
      <c r="O31" s="397">
        <v>0</v>
      </c>
      <c r="P31" s="147">
        <f t="shared" si="2"/>
        <v>11</v>
      </c>
      <c r="Q31" s="300" t="str">
        <f>IF('Car-Name'!A31="","",VLOOKUP(F31,'Car-Name'!$A$12:$B$44,2))</f>
        <v>Sony Bishop</v>
      </c>
      <c r="R31" s="148">
        <f t="shared" si="3"/>
        <v>8.6342592592592582E-2</v>
      </c>
      <c r="S31" s="130">
        <f t="shared" si="5"/>
        <v>0</v>
      </c>
      <c r="T31" s="220">
        <f t="shared" si="0"/>
        <v>15</v>
      </c>
      <c r="U31" s="301">
        <f>IF(F31="",(""),((R31+(VLOOKUP(P31,'Leg-3'!$F$12:$U$44,16,FALSE)))))</f>
        <v>0.29579861111111111</v>
      </c>
      <c r="V31" s="8">
        <f>IF(F31="","",(O31+VLOOKUP('Leg-4'!F31,'Leg-3'!$F$12:$V$44,17,FALSE)))</f>
        <v>173</v>
      </c>
      <c r="W31" s="217">
        <f>IF(P31="","",((O31+(VLOOKUP('Leg-4'!P31,'Leg-3'!$F$12:$V$44,17,FALSE)))/(U31*24)))</f>
        <v>24.369057401103415</v>
      </c>
      <c r="X31" s="149">
        <f t="shared" si="6"/>
        <v>15</v>
      </c>
    </row>
    <row r="32" spans="1:24" s="6" customFormat="1" x14ac:dyDescent="0.25">
      <c r="A32" s="255" t="str">
        <f>IF(('Leg-3'!F32=""),"",('Leg-3'!F32))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IF((H32=""),"",(H32-(VLOOKUP(F32,'Leg-4'!$A$12:$C$44,3,FALSE))))</f>
        <v/>
      </c>
      <c r="J32" s="394"/>
      <c r="K32" s="28" t="str">
        <f t="shared" si="4"/>
        <v/>
      </c>
      <c r="L32" s="381"/>
      <c r="M32" s="381"/>
      <c r="N32" s="28" t="str">
        <f t="shared" si="1"/>
        <v/>
      </c>
      <c r="O32" s="397"/>
      <c r="P32" s="147" t="str">
        <f t="shared" si="2"/>
        <v/>
      </c>
      <c r="Q32" s="300" t="e">
        <f>IF('Car-Name'!A32="","",VLOOKUP(F32,'Car-Name'!$A$12:$B$44,2))</f>
        <v>#N/A</v>
      </c>
      <c r="R32" s="148" t="str">
        <f t="shared" si="3"/>
        <v/>
      </c>
      <c r="S32" s="130" t="str">
        <f t="shared" si="5"/>
        <v/>
      </c>
      <c r="T32" s="220" t="str">
        <f t="shared" si="0"/>
        <v/>
      </c>
      <c r="U32" s="301" t="str">
        <f>IF(F32="",(""),((R32+(VLOOKUP(P32,'Leg-3'!$F$12:$U$44,16,FALSE)))))</f>
        <v/>
      </c>
      <c r="V32" s="8" t="str">
        <f>IF(F32="","",(O32+VLOOKUP('Leg-4'!F32,'Leg-3'!$F$12:$V$44,17,FALSE)))</f>
        <v/>
      </c>
      <c r="W32" s="217" t="str">
        <f>IF(P32="","",((O32+(VLOOKUP('Leg-4'!P32,'Leg-3'!$F$12:$V$44,17,FALSE)))/(U32*24)))</f>
        <v/>
      </c>
      <c r="X32" s="149" t="str">
        <f t="shared" si="6"/>
        <v/>
      </c>
    </row>
    <row r="33" spans="1:24" s="6" customFormat="1" x14ac:dyDescent="0.25">
      <c r="A33" s="255" t="str">
        <f>IF(('Leg-3'!F33=""),"",('Leg-3'!F33))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IF((H33=""),"",(H33-(VLOOKUP(F33,'Leg-4'!$A$12:$C$44,3,FALSE))))</f>
        <v/>
      </c>
      <c r="J33" s="394"/>
      <c r="K33" s="28" t="str">
        <f t="shared" si="4"/>
        <v/>
      </c>
      <c r="L33" s="381"/>
      <c r="M33" s="381"/>
      <c r="N33" s="28" t="str">
        <f t="shared" si="1"/>
        <v/>
      </c>
      <c r="O33" s="397"/>
      <c r="P33" s="147" t="str">
        <f t="shared" si="2"/>
        <v/>
      </c>
      <c r="Q33" s="300" t="e">
        <f>IF('Car-Name'!A33="","",VLOOKUP(F33,'Car-Name'!$A$12:$B$44,2))</f>
        <v>#N/A</v>
      </c>
      <c r="R33" s="148" t="str">
        <f t="shared" si="3"/>
        <v/>
      </c>
      <c r="S33" s="130" t="str">
        <f t="shared" si="5"/>
        <v/>
      </c>
      <c r="T33" s="220" t="str">
        <f t="shared" si="0"/>
        <v/>
      </c>
      <c r="U33" s="301" t="str">
        <f>IF(F33="",(""),((R33+(VLOOKUP(P33,'Leg-3'!$F$12:$U$44,16,FALSE)))))</f>
        <v/>
      </c>
      <c r="V33" s="8" t="str">
        <f>IF(F33="","",(O33+VLOOKUP('Leg-4'!F33,'Leg-3'!$F$12:$V$44,17,FALSE)))</f>
        <v/>
      </c>
      <c r="W33" s="217" t="str">
        <f>IF(P33="","",((O33+(VLOOKUP('Leg-4'!P33,'Leg-3'!$F$12:$V$44,17,FALSE)))/(U33*24)))</f>
        <v/>
      </c>
      <c r="X33" s="149" t="str">
        <f t="shared" si="6"/>
        <v/>
      </c>
    </row>
    <row r="34" spans="1:24" s="6" customFormat="1" x14ac:dyDescent="0.25">
      <c r="A34" s="255" t="str">
        <f>IF(('Leg-3'!F34=""),"",('Leg-3'!F34))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IF((H34=""),"",(H34-(VLOOKUP(F34,'Leg-4'!$A$12:$C$44,3,FALSE))))</f>
        <v/>
      </c>
      <c r="J34" s="394"/>
      <c r="K34" s="28" t="str">
        <f t="shared" si="4"/>
        <v/>
      </c>
      <c r="L34" s="381"/>
      <c r="M34" s="381"/>
      <c r="N34" s="28" t="str">
        <f t="shared" si="1"/>
        <v/>
      </c>
      <c r="O34" s="397"/>
      <c r="P34" s="147" t="str">
        <f t="shared" si="2"/>
        <v/>
      </c>
      <c r="Q34" s="300" t="e">
        <f>IF('Car-Name'!A34="","",VLOOKUP(F34,'Car-Name'!$A$12:$B$44,2))</f>
        <v>#N/A</v>
      </c>
      <c r="R34" s="148" t="str">
        <f t="shared" si="3"/>
        <v/>
      </c>
      <c r="S34" s="130" t="str">
        <f t="shared" si="5"/>
        <v/>
      </c>
      <c r="T34" s="220" t="str">
        <f t="shared" si="0"/>
        <v/>
      </c>
      <c r="U34" s="301" t="str">
        <f>IF(F34="",(""),((R34+(VLOOKUP(P34,'Leg-3'!$F$12:$U$44,16,FALSE)))))</f>
        <v/>
      </c>
      <c r="V34" s="8" t="str">
        <f>IF(F34="","",(O34+VLOOKUP('Leg-4'!F34,'Leg-3'!$F$12:$V$44,17,FALSE)))</f>
        <v/>
      </c>
      <c r="W34" s="217" t="str">
        <f>IF(P34="","",((O34+(VLOOKUP('Leg-4'!P34,'Leg-3'!$F$12:$V$44,17,FALSE)))/(U34*24)))</f>
        <v/>
      </c>
      <c r="X34" s="149" t="str">
        <f t="shared" si="6"/>
        <v/>
      </c>
    </row>
    <row r="35" spans="1:24" s="6" customFormat="1" x14ac:dyDescent="0.25">
      <c r="A35" s="255" t="str">
        <f>IF(('Leg-3'!F35=""),"",('Leg-3'!F35))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IF((H35=""),"",(H35-(VLOOKUP(F35,'Leg-4'!$A$12:$C$44,3,FALSE))))</f>
        <v/>
      </c>
      <c r="J35" s="394"/>
      <c r="K35" s="28" t="str">
        <f t="shared" si="4"/>
        <v/>
      </c>
      <c r="L35" s="381"/>
      <c r="M35" s="381"/>
      <c r="N35" s="28" t="str">
        <f t="shared" si="1"/>
        <v/>
      </c>
      <c r="O35" s="397"/>
      <c r="P35" s="147" t="str">
        <f t="shared" si="2"/>
        <v/>
      </c>
      <c r="Q35" s="300" t="str">
        <f>IF('Car-Name'!A35="","",VLOOKUP(F35,'Car-Name'!$A$12:$B$44,2))</f>
        <v/>
      </c>
      <c r="R35" s="148" t="str">
        <f t="shared" si="3"/>
        <v/>
      </c>
      <c r="S35" s="130" t="str">
        <f t="shared" si="5"/>
        <v/>
      </c>
      <c r="T35" s="220" t="str">
        <f t="shared" si="0"/>
        <v/>
      </c>
      <c r="U35" s="301" t="str">
        <f>IF(F35="",(""),((R35+(VLOOKUP(P35,'Leg-3'!$F$12:$U$44,16,FALSE)))))</f>
        <v/>
      </c>
      <c r="V35" s="8" t="str">
        <f>IF(F35="","",(O35+VLOOKUP('Leg-4'!F35,'Leg-3'!$F$12:$V$44,17,FALSE)))</f>
        <v/>
      </c>
      <c r="W35" s="217" t="str">
        <f>IF(P35="","",((O35+(VLOOKUP('Leg-4'!P35,'Leg-3'!$F$12:$V$44,17,FALSE)))/(U35*24)))</f>
        <v/>
      </c>
      <c r="X35" s="149" t="str">
        <f t="shared" si="6"/>
        <v/>
      </c>
    </row>
    <row r="36" spans="1:24" s="6" customFormat="1" x14ac:dyDescent="0.25">
      <c r="A36" s="255" t="str">
        <f>IF(('Leg-3'!F36=""),"",('Leg-3'!F36))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IF((H36=""),"",(H36-(VLOOKUP(F36,'Leg-4'!$A$12:$C$44,3,FALSE))))</f>
        <v/>
      </c>
      <c r="J36" s="394"/>
      <c r="K36" s="28" t="str">
        <f t="shared" si="4"/>
        <v/>
      </c>
      <c r="L36" s="381"/>
      <c r="M36" s="381"/>
      <c r="N36" s="28" t="str">
        <f t="shared" si="1"/>
        <v/>
      </c>
      <c r="O36" s="397"/>
      <c r="P36" s="147" t="str">
        <f t="shared" si="2"/>
        <v/>
      </c>
      <c r="Q36" s="300" t="str">
        <f>IF('Car-Name'!A36="","",VLOOKUP(F36,'Car-Name'!$A$12:$B$44,2))</f>
        <v/>
      </c>
      <c r="R36" s="148" t="str">
        <f t="shared" si="3"/>
        <v/>
      </c>
      <c r="S36" s="130" t="str">
        <f t="shared" si="5"/>
        <v/>
      </c>
      <c r="T36" s="220" t="str">
        <f t="shared" si="0"/>
        <v/>
      </c>
      <c r="U36" s="301" t="str">
        <f>IF(F36="",(""),((R36+(VLOOKUP(P36,'Leg-3'!$F$12:$U$44,16,FALSE)))))</f>
        <v/>
      </c>
      <c r="V36" s="8" t="str">
        <f>IF(F36="","",(O36+VLOOKUP('Leg-4'!F36,'Leg-3'!$F$12:$V$44,17,FALSE)))</f>
        <v/>
      </c>
      <c r="W36" s="217" t="str">
        <f>IF(P36="","",((O36+(VLOOKUP('Leg-4'!P36,'Leg-3'!$F$12:$V$44,17,FALSE)))/(U36*24)))</f>
        <v/>
      </c>
      <c r="X36" s="149" t="str">
        <f t="shared" si="6"/>
        <v/>
      </c>
    </row>
    <row r="37" spans="1:24" s="6" customFormat="1" x14ac:dyDescent="0.25">
      <c r="A37" s="255" t="str">
        <f>IF(('Leg-3'!F37=""),"",('Leg-3'!F37))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IF((H37=""),"",(H37-(VLOOKUP(F37,'Leg-4'!$A$12:$C$44,3,FALSE))))</f>
        <v/>
      </c>
      <c r="J37" s="394"/>
      <c r="K37" s="28" t="str">
        <f t="shared" si="4"/>
        <v/>
      </c>
      <c r="L37" s="381"/>
      <c r="M37" s="381"/>
      <c r="N37" s="28" t="str">
        <f t="shared" si="1"/>
        <v/>
      </c>
      <c r="O37" s="397"/>
      <c r="P37" s="147" t="str">
        <f t="shared" si="2"/>
        <v/>
      </c>
      <c r="Q37" s="300" t="str">
        <f>IF('Car-Name'!A37="","",VLOOKUP(F37,'Car-Name'!$A$12:$B$44,2))</f>
        <v/>
      </c>
      <c r="R37" s="148" t="str">
        <f t="shared" si="3"/>
        <v/>
      </c>
      <c r="S37" s="130" t="str">
        <f t="shared" si="5"/>
        <v/>
      </c>
      <c r="T37" s="220" t="str">
        <f t="shared" si="0"/>
        <v/>
      </c>
      <c r="U37" s="301" t="str">
        <f>IF(F37="",(""),((R37+(VLOOKUP(P37,'Leg-3'!$F$12:$U$44,16,FALSE)))))</f>
        <v/>
      </c>
      <c r="V37" s="8" t="str">
        <f>IF(F37="","",(O37+VLOOKUP('Leg-4'!F37,'Leg-3'!$F$12:$V$44,17,FALSE)))</f>
        <v/>
      </c>
      <c r="W37" s="217" t="str">
        <f>IF(P37="","",((O37+(VLOOKUP('Leg-4'!P37,'Leg-3'!$F$12:$V$44,17,FALSE)))/(U37*24)))</f>
        <v/>
      </c>
      <c r="X37" s="149" t="str">
        <f t="shared" si="6"/>
        <v/>
      </c>
    </row>
    <row r="38" spans="1:24" s="6" customFormat="1" x14ac:dyDescent="0.25">
      <c r="A38" s="255" t="str">
        <f>IF(('Leg-3'!F38=""),"",('Leg-3'!F38))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IF((H38=""),"",(H38-(VLOOKUP(F38,'Leg-4'!$A$12:$C$44,3,FALSE))))</f>
        <v/>
      </c>
      <c r="J38" s="394"/>
      <c r="K38" s="28" t="str">
        <f t="shared" si="4"/>
        <v/>
      </c>
      <c r="L38" s="381"/>
      <c r="M38" s="381"/>
      <c r="N38" s="28" t="str">
        <f t="shared" si="1"/>
        <v/>
      </c>
      <c r="O38" s="397"/>
      <c r="P38" s="147" t="str">
        <f t="shared" si="2"/>
        <v/>
      </c>
      <c r="Q38" s="300" t="str">
        <f>IF('Car-Name'!A38="","",VLOOKUP(F38,'Car-Name'!$A$12:$B$44,2))</f>
        <v/>
      </c>
      <c r="R38" s="148" t="str">
        <f t="shared" si="3"/>
        <v/>
      </c>
      <c r="S38" s="130" t="str">
        <f t="shared" si="5"/>
        <v/>
      </c>
      <c r="T38" s="220" t="str">
        <f t="shared" si="0"/>
        <v/>
      </c>
      <c r="U38" s="301" t="str">
        <f>IF(F38="",(""),((R38+(VLOOKUP(P38,'Leg-3'!$F$12:$U$44,16,FALSE)))))</f>
        <v/>
      </c>
      <c r="V38" s="8" t="str">
        <f>IF(F38="","",(O38+VLOOKUP('Leg-4'!F38,'Leg-3'!$F$12:$V$44,17,FALSE)))</f>
        <v/>
      </c>
      <c r="W38" s="217" t="str">
        <f>IF(P38="","",((O38+(VLOOKUP('Leg-4'!P38,'Leg-3'!$F$12:$V$44,17,FALSE)))/(U38*24)))</f>
        <v/>
      </c>
      <c r="X38" s="149" t="str">
        <f t="shared" si="6"/>
        <v/>
      </c>
    </row>
    <row r="39" spans="1:24" s="6" customFormat="1" x14ac:dyDescent="0.25">
      <c r="A39" s="255" t="str">
        <f>IF(('Leg-3'!F39=""),"",('Leg-3'!F39))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IF((H39=""),"",(H39-(VLOOKUP(F39,'Leg-4'!$A$12:$C$44,3,FALSE))))</f>
        <v/>
      </c>
      <c r="J39" s="394"/>
      <c r="K39" s="28" t="str">
        <f t="shared" si="4"/>
        <v/>
      </c>
      <c r="L39" s="381"/>
      <c r="M39" s="381"/>
      <c r="N39" s="28" t="str">
        <f t="shared" si="1"/>
        <v/>
      </c>
      <c r="O39" s="397"/>
      <c r="P39" s="147" t="str">
        <f t="shared" si="2"/>
        <v/>
      </c>
      <c r="Q39" s="300" t="str">
        <f>IF('Car-Name'!A39="","",VLOOKUP(F39,'Car-Name'!$A$12:$B$44,2))</f>
        <v/>
      </c>
      <c r="R39" s="148" t="str">
        <f t="shared" si="3"/>
        <v/>
      </c>
      <c r="S39" s="130" t="str">
        <f t="shared" si="5"/>
        <v/>
      </c>
      <c r="T39" s="220" t="str">
        <f t="shared" si="0"/>
        <v/>
      </c>
      <c r="U39" s="301" t="str">
        <f>IF(F39="",(""),((R39+(VLOOKUP(P39,'Leg-3'!$F$12:$U$44,16,FALSE)))))</f>
        <v/>
      </c>
      <c r="V39" s="8" t="str">
        <f>IF(F39="","",(O39+VLOOKUP('Leg-4'!F39,'Leg-3'!$F$12:$V$44,17,FALSE)))</f>
        <v/>
      </c>
      <c r="W39" s="217" t="str">
        <f>IF(P39="","",((O39+(VLOOKUP('Leg-4'!P39,'Leg-3'!$F$12:$V$44,17,FALSE)))/(U39*24)))</f>
        <v/>
      </c>
      <c r="X39" s="149" t="str">
        <f t="shared" si="6"/>
        <v/>
      </c>
    </row>
    <row r="40" spans="1:24" s="6" customFormat="1" x14ac:dyDescent="0.25">
      <c r="A40" s="255" t="str">
        <f>IF(('Leg-3'!F40=""),"",('Leg-3'!F40))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IF((H40=""),"",(H40-(VLOOKUP(F40,'Leg-4'!$A$12:$C$44,3,FALSE))))</f>
        <v/>
      </c>
      <c r="J40" s="394"/>
      <c r="K40" s="28" t="str">
        <f t="shared" si="4"/>
        <v/>
      </c>
      <c r="L40" s="381"/>
      <c r="M40" s="381"/>
      <c r="N40" s="28" t="str">
        <f t="shared" si="1"/>
        <v/>
      </c>
      <c r="O40" s="397"/>
      <c r="P40" s="147" t="str">
        <f t="shared" si="2"/>
        <v/>
      </c>
      <c r="Q40" s="300" t="str">
        <f>IF('Car-Name'!A40="","",VLOOKUP(F40,'Car-Name'!$A$12:$B$44,2))</f>
        <v/>
      </c>
      <c r="R40" s="148" t="str">
        <f t="shared" si="3"/>
        <v/>
      </c>
      <c r="S40" s="130" t="str">
        <f t="shared" si="5"/>
        <v/>
      </c>
      <c r="T40" s="220" t="str">
        <f t="shared" si="0"/>
        <v/>
      </c>
      <c r="U40" s="301" t="str">
        <f>IF(F40="",(""),((R40+(VLOOKUP(P40,'Leg-3'!$F$12:$U$44,16,FALSE)))))</f>
        <v/>
      </c>
      <c r="V40" s="8" t="str">
        <f>IF(F40="","",(O40+VLOOKUP('Leg-4'!F40,'Leg-3'!$F$12:$V$44,17,FALSE)))</f>
        <v/>
      </c>
      <c r="W40" s="217" t="str">
        <f>IF(P40="","",((O40+(VLOOKUP('Leg-4'!P40,'Leg-3'!$F$12:$V$44,17,FALSE)))/(U40*24)))</f>
        <v/>
      </c>
      <c r="X40" s="149" t="str">
        <f t="shared" si="6"/>
        <v/>
      </c>
    </row>
    <row r="41" spans="1:24" s="6" customFormat="1" x14ac:dyDescent="0.25">
      <c r="A41" s="255" t="str">
        <f>IF(('Leg-3'!F41=""),"",('Leg-3'!F41))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IF((H41=""),"",(H41-(VLOOKUP(F41,'Leg-4'!$A$12:$C$44,3,FALSE))))</f>
        <v/>
      </c>
      <c r="J41" s="394"/>
      <c r="K41" s="28" t="str">
        <f t="shared" si="4"/>
        <v/>
      </c>
      <c r="L41" s="381"/>
      <c r="M41" s="381"/>
      <c r="N41" s="28" t="str">
        <f t="shared" si="1"/>
        <v/>
      </c>
      <c r="O41" s="397"/>
      <c r="P41" s="147" t="str">
        <f t="shared" si="2"/>
        <v/>
      </c>
      <c r="Q41" s="300" t="str">
        <f>IF('Car-Name'!A41="","",VLOOKUP(F41,'Car-Name'!$A$12:$B$44,2))</f>
        <v/>
      </c>
      <c r="R41" s="148" t="str">
        <f t="shared" si="3"/>
        <v/>
      </c>
      <c r="S41" s="130" t="str">
        <f t="shared" si="5"/>
        <v/>
      </c>
      <c r="T41" s="220" t="str">
        <f t="shared" si="0"/>
        <v/>
      </c>
      <c r="U41" s="301" t="str">
        <f>IF(F41="",(""),((R41+(VLOOKUP(P41,'Leg-3'!$F$12:$U$44,16,FALSE)))))</f>
        <v/>
      </c>
      <c r="V41" s="8" t="str">
        <f>IF(F41="","",(O41+VLOOKUP('Leg-4'!F41,'Leg-3'!$F$12:$V$44,17,FALSE)))</f>
        <v/>
      </c>
      <c r="W41" s="217" t="str">
        <f>IF(P41="","",((O41+(VLOOKUP('Leg-4'!P41,'Leg-3'!$F$12:$V$44,17,FALSE)))/(U41*24)))</f>
        <v/>
      </c>
      <c r="X41" s="149" t="str">
        <f t="shared" si="6"/>
        <v/>
      </c>
    </row>
    <row r="42" spans="1:24" s="6" customFormat="1" x14ac:dyDescent="0.25">
      <c r="A42" s="255" t="str">
        <f>IF(('Leg-3'!F42=""),"",('Leg-3'!F42))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IF((H42=""),"",(H42-(VLOOKUP(F42,'Leg-4'!$A$12:$C$44,3,FALSE))))</f>
        <v/>
      </c>
      <c r="J42" s="394"/>
      <c r="K42" s="28" t="str">
        <f t="shared" si="4"/>
        <v/>
      </c>
      <c r="L42" s="381"/>
      <c r="M42" s="381"/>
      <c r="N42" s="28" t="str">
        <f t="shared" si="1"/>
        <v/>
      </c>
      <c r="O42" s="397"/>
      <c r="P42" s="147" t="str">
        <f t="shared" si="2"/>
        <v/>
      </c>
      <c r="Q42" s="300" t="str">
        <f>IF('Car-Name'!A42="","",VLOOKUP(F42,'Car-Name'!$A$12:$B$44,2))</f>
        <v/>
      </c>
      <c r="R42" s="148" t="str">
        <f t="shared" si="3"/>
        <v/>
      </c>
      <c r="S42" s="130" t="str">
        <f t="shared" si="5"/>
        <v/>
      </c>
      <c r="T42" s="220" t="str">
        <f t="shared" si="0"/>
        <v/>
      </c>
      <c r="U42" s="301" t="str">
        <f>IF(F42="",(""),((R42+(VLOOKUP(P42,'Leg-3'!$F$12:$U$44,16,FALSE)))))</f>
        <v/>
      </c>
      <c r="V42" s="8" t="str">
        <f>IF(F42="","",(O42+VLOOKUP('Leg-4'!F42,'Leg-3'!$F$12:$V$44,17,FALSE)))</f>
        <v/>
      </c>
      <c r="W42" s="217" t="str">
        <f>IF(P42="","",((O42+(VLOOKUP('Leg-4'!P42,'Leg-3'!$F$12:$V$44,17,FALSE)))/(U42*24)))</f>
        <v/>
      </c>
      <c r="X42" s="149" t="str">
        <f t="shared" si="6"/>
        <v/>
      </c>
    </row>
    <row r="43" spans="1:24" s="6" customFormat="1" x14ac:dyDescent="0.25">
      <c r="A43" s="255" t="str">
        <f>IF(('Leg-3'!F43=""),"",('Leg-3'!F43))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IF((H43=""),"",(H43-(VLOOKUP(F43,'Leg-4'!$A$12:$C$44,3,FALSE))))</f>
        <v/>
      </c>
      <c r="J43" s="394"/>
      <c r="K43" s="28" t="str">
        <f t="shared" si="4"/>
        <v/>
      </c>
      <c r="L43" s="381"/>
      <c r="M43" s="381"/>
      <c r="N43" s="28" t="str">
        <f t="shared" si="1"/>
        <v/>
      </c>
      <c r="O43" s="397"/>
      <c r="P43" s="147" t="str">
        <f t="shared" si="2"/>
        <v/>
      </c>
      <c r="Q43" s="300" t="str">
        <f>IF('Car-Name'!A43="","",VLOOKUP(F43,'Car-Name'!$A$12:$B$44,2))</f>
        <v/>
      </c>
      <c r="R43" s="148" t="str">
        <f t="shared" si="3"/>
        <v/>
      </c>
      <c r="S43" s="130" t="str">
        <f t="shared" si="5"/>
        <v/>
      </c>
      <c r="T43" s="220" t="str">
        <f t="shared" si="0"/>
        <v/>
      </c>
      <c r="U43" s="301" t="str">
        <f>IF(F43="",(""),((R43+(VLOOKUP(P43,'Leg-3'!$F$12:$U$44,16,FALSE)))))</f>
        <v/>
      </c>
      <c r="V43" s="8" t="str">
        <f>IF(F43="","",(O43+VLOOKUP('Leg-4'!F43,'Leg-3'!$F$12:$V$44,17,FALSE)))</f>
        <v/>
      </c>
      <c r="W43" s="217" t="str">
        <f>IF(P43="","",((O43+(VLOOKUP('Leg-4'!P43,'Leg-3'!$F$12:$V$44,17,FALSE)))/(U43*24)))</f>
        <v/>
      </c>
      <c r="X43" s="149" t="str">
        <f t="shared" si="6"/>
        <v/>
      </c>
    </row>
    <row r="44" spans="1:24" s="6" customFormat="1" ht="15.75" thickBot="1" x14ac:dyDescent="0.3">
      <c r="A44" s="299" t="str">
        <f>IF(('Leg-3'!F44=""),"",('Leg-3'!F44))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IF((H44=""),"",(H44-(VLOOKUP(F44,'Leg-4'!$A$12:$C$44,3,FALSE))))</f>
        <v/>
      </c>
      <c r="J44" s="395"/>
      <c r="K44" s="29" t="str">
        <f t="shared" si="4"/>
        <v/>
      </c>
      <c r="L44" s="382"/>
      <c r="M44" s="382"/>
      <c r="N44" s="29" t="str">
        <f t="shared" si="1"/>
        <v/>
      </c>
      <c r="O44" s="398"/>
      <c r="P44" s="152" t="str">
        <f t="shared" si="2"/>
        <v/>
      </c>
      <c r="Q44" s="305" t="str">
        <f>IF('Car-Name'!A44="","",VLOOKUP(F44,'Car-Name'!$A$12:$B$44,2))</f>
        <v/>
      </c>
      <c r="R44" s="153" t="str">
        <f t="shared" si="3"/>
        <v/>
      </c>
      <c r="S44" s="135" t="str">
        <f t="shared" si="5"/>
        <v/>
      </c>
      <c r="T44" s="306" t="str">
        <f t="shared" si="0"/>
        <v/>
      </c>
      <c r="U44" s="307" t="str">
        <f>IF(F44="",(""),((R44+(VLOOKUP(P44,'Leg-3'!$F$12:$U$44,16,FALSE)))))</f>
        <v/>
      </c>
      <c r="V44" s="9" t="str">
        <f>IF(F44="","",(O44+VLOOKUP('Leg-4'!F44,'Leg-3'!$F$12:$V$44,17,FALSE)))</f>
        <v/>
      </c>
      <c r="W44" s="235" t="str">
        <f>IF(P44="","",((O44+(VLOOKUP('Leg-4'!P44,'Leg-3'!$F$12:$V$44,17,FALSE)))/(U44*24)))</f>
        <v/>
      </c>
      <c r="X44" s="154" t="str">
        <f>IF(W44="","",(RANK(U44,$U$12:$U$43,1)))</f>
        <v/>
      </c>
    </row>
    <row r="45" spans="1:24" x14ac:dyDescent="0.25">
      <c r="F45" s="6"/>
      <c r="N45" s="4"/>
      <c r="O45" s="10"/>
      <c r="P45" s="10"/>
      <c r="Q45" s="10"/>
    </row>
    <row r="46" spans="1:24" x14ac:dyDescent="0.25">
      <c r="F46" s="6"/>
      <c r="N46" s="4"/>
      <c r="O46" s="10"/>
      <c r="P46" s="10"/>
      <c r="Q46" s="10"/>
    </row>
    <row r="47" spans="1:24" x14ac:dyDescent="0.25">
      <c r="F47" s="6"/>
      <c r="N47" s="4"/>
      <c r="O47" s="10"/>
      <c r="P47" s="10"/>
      <c r="Q47" s="10"/>
    </row>
    <row r="48" spans="1:24" x14ac:dyDescent="0.25">
      <c r="F48" s="6"/>
      <c r="N48" s="4"/>
      <c r="O48" s="10"/>
      <c r="P48" s="10"/>
      <c r="Q48" s="10"/>
    </row>
    <row r="49" spans="6:17" x14ac:dyDescent="0.25">
      <c r="F49" s="6"/>
      <c r="N49" s="4"/>
      <c r="O49" s="10"/>
      <c r="P49" s="10"/>
      <c r="Q49" s="10"/>
    </row>
    <row r="50" spans="6:17" x14ac:dyDescent="0.25">
      <c r="F50" s="6"/>
      <c r="N50" s="4"/>
      <c r="O50" s="10"/>
      <c r="P50" s="10"/>
      <c r="Q50" s="10"/>
    </row>
    <row r="51" spans="6:17" x14ac:dyDescent="0.25">
      <c r="F51" s="6"/>
      <c r="N51" s="4"/>
      <c r="O51" s="10"/>
      <c r="P51" s="10"/>
      <c r="Q51" s="10"/>
    </row>
    <row r="52" spans="6:17" x14ac:dyDescent="0.25">
      <c r="F52" s="6"/>
      <c r="N52" s="4"/>
      <c r="O52" s="10"/>
      <c r="P52" s="10"/>
      <c r="Q52" s="10"/>
    </row>
    <row r="53" spans="6:17" x14ac:dyDescent="0.25">
      <c r="F53" s="6"/>
      <c r="N53" s="4"/>
      <c r="O53" s="10"/>
      <c r="P53" s="10"/>
      <c r="Q53" s="10"/>
    </row>
    <row r="54" spans="6:17" x14ac:dyDescent="0.25">
      <c r="F54" s="6"/>
      <c r="N54" s="4"/>
      <c r="O54" s="10"/>
      <c r="P54" s="10"/>
      <c r="Q54" s="10"/>
    </row>
    <row r="55" spans="6:17" x14ac:dyDescent="0.25">
      <c r="F55" s="6"/>
      <c r="N55" s="4"/>
      <c r="O55" s="10"/>
      <c r="P55" s="10"/>
      <c r="Q55" s="10"/>
    </row>
    <row r="56" spans="6:17" x14ac:dyDescent="0.25">
      <c r="F56" s="6"/>
      <c r="N56" s="4"/>
      <c r="O56" s="10"/>
      <c r="P56" s="10"/>
      <c r="Q56" s="10"/>
    </row>
    <row r="57" spans="6:17" x14ac:dyDescent="0.25">
      <c r="F57" s="6"/>
      <c r="N57" s="4"/>
      <c r="O57" s="10"/>
      <c r="P57" s="10"/>
      <c r="Q57" s="10"/>
    </row>
  </sheetData>
  <sheetProtection algorithmName="SHA-512" hashValue="SDSWYEcBLzDNN7/SZnx8vhOrZKE4Hcmiuca09HNPK8C38hMxnZc1BuK6lXOpLUGXEzl28+s6jOxd+O/7hXP9UQ==" saltValue="7w3PBTjiPboCClVpv23piw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3AAE-E66E-4D9C-AF67-15FE0FD044F6}">
  <dimension ref="A1:X44"/>
  <sheetViews>
    <sheetView topLeftCell="F11" workbookViewId="0">
      <selection activeCell="H25" sqref="H25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7.570312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5.7109375" customWidth="1"/>
  </cols>
  <sheetData>
    <row r="1" spans="1:24" ht="19.5" thickBot="1" x14ac:dyDescent="0.35">
      <c r="A1" s="496" t="s">
        <v>140</v>
      </c>
      <c r="B1" s="497"/>
      <c r="C1" s="497"/>
      <c r="D1" s="497"/>
      <c r="E1" s="498"/>
      <c r="F1" s="256" t="s">
        <v>144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148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>
        <v>44369</v>
      </c>
      <c r="F2" s="66"/>
      <c r="G2" s="67"/>
      <c r="H2" s="68"/>
      <c r="I2" s="69"/>
      <c r="J2" s="69"/>
      <c r="K2" s="70" t="s">
        <v>49</v>
      </c>
      <c r="L2" s="501">
        <v>44369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141</v>
      </c>
      <c r="B3" s="249"/>
      <c r="C3" s="250"/>
      <c r="D3" s="251"/>
      <c r="E3" s="52" t="s">
        <v>38</v>
      </c>
      <c r="F3" s="66"/>
      <c r="G3" s="521" t="s">
        <v>145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149</v>
      </c>
      <c r="S3" s="524"/>
      <c r="T3" s="525"/>
      <c r="U3" s="524" t="s">
        <v>150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2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 t="s">
        <v>350</v>
      </c>
      <c r="D5" s="371" t="s">
        <v>357</v>
      </c>
      <c r="E5" s="48" t="s">
        <v>142</v>
      </c>
      <c r="F5" s="66"/>
      <c r="G5" s="270" t="s">
        <v>101</v>
      </c>
      <c r="H5" s="486" t="s">
        <v>350</v>
      </c>
      <c r="I5" s="487"/>
      <c r="J5" s="486" t="s">
        <v>357</v>
      </c>
      <c r="K5" s="487"/>
      <c r="L5" s="527" t="s">
        <v>146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>
        <v>164822</v>
      </c>
      <c r="D6" s="368">
        <v>164838</v>
      </c>
      <c r="E6" s="51">
        <f>(D6-C6)</f>
        <v>16</v>
      </c>
      <c r="F6" s="66"/>
      <c r="G6" s="271" t="s">
        <v>102</v>
      </c>
      <c r="H6" s="484">
        <v>83217</v>
      </c>
      <c r="I6" s="485"/>
      <c r="J6" s="484">
        <v>83235</v>
      </c>
      <c r="K6" s="485"/>
      <c r="L6" s="488">
        <f>(J6-H6)</f>
        <v>18</v>
      </c>
      <c r="M6" s="520"/>
      <c r="N6" s="490"/>
      <c r="O6" s="261"/>
      <c r="P6" s="203" t="s">
        <v>143</v>
      </c>
      <c r="Q6" s="203" t="s">
        <v>143</v>
      </c>
      <c r="R6" s="204" t="s">
        <v>143</v>
      </c>
      <c r="S6" s="119" t="s">
        <v>143</v>
      </c>
      <c r="T6" s="205" t="s">
        <v>143</v>
      </c>
      <c r="U6" s="206" t="s">
        <v>151</v>
      </c>
      <c r="V6" s="207" t="s">
        <v>151</v>
      </c>
      <c r="W6" s="287" t="s">
        <v>151</v>
      </c>
      <c r="X6" s="284" t="s">
        <v>151</v>
      </c>
    </row>
    <row r="7" spans="1:24" s="6" customFormat="1" x14ac:dyDescent="0.25">
      <c r="A7" s="52" t="s">
        <v>39</v>
      </c>
      <c r="B7" s="52"/>
      <c r="C7" s="53" t="s">
        <v>143</v>
      </c>
      <c r="D7" s="54"/>
      <c r="E7" s="53"/>
      <c r="F7" s="82" t="s">
        <v>47</v>
      </c>
      <c r="G7" s="83" t="s">
        <v>47</v>
      </c>
      <c r="H7" s="84" t="s">
        <v>143</v>
      </c>
      <c r="I7" s="83" t="s">
        <v>143</v>
      </c>
      <c r="J7" s="83" t="s">
        <v>143</v>
      </c>
      <c r="K7" s="84" t="s">
        <v>143</v>
      </c>
      <c r="L7" s="83" t="s">
        <v>143</v>
      </c>
      <c r="M7" s="83" t="s">
        <v>143</v>
      </c>
      <c r="N7" s="84" t="s">
        <v>147</v>
      </c>
      <c r="O7" s="262" t="s">
        <v>143</v>
      </c>
      <c r="P7" s="142" t="s">
        <v>47</v>
      </c>
      <c r="Q7" s="209" t="s">
        <v>47</v>
      </c>
      <c r="R7" s="210" t="s">
        <v>44</v>
      </c>
      <c r="S7" s="211" t="s">
        <v>14</v>
      </c>
      <c r="T7" s="283" t="s">
        <v>87</v>
      </c>
      <c r="U7" s="212" t="s">
        <v>44</v>
      </c>
      <c r="V7" s="213" t="s">
        <v>44</v>
      </c>
      <c r="W7" s="288" t="s">
        <v>14</v>
      </c>
      <c r="X7" s="283" t="s">
        <v>87</v>
      </c>
    </row>
    <row r="8" spans="1:2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323" t="s">
        <v>45</v>
      </c>
      <c r="X8" s="149" t="s">
        <v>4</v>
      </c>
    </row>
    <row r="9" spans="1:2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IF(E2=('Leg-4'!E2),"",("Slow-Cars-Out-First"))</f>
        <v/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143</v>
      </c>
      <c r="U9" s="291" t="s">
        <v>10</v>
      </c>
      <c r="V9" s="226" t="s">
        <v>67</v>
      </c>
      <c r="W9" s="290" t="s">
        <v>153</v>
      </c>
      <c r="X9" s="286" t="s">
        <v>152</v>
      </c>
    </row>
    <row r="10" spans="1:2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402"/>
      <c r="Q10" s="403"/>
      <c r="R10" s="243"/>
      <c r="S10" s="293"/>
      <c r="T10" s="244"/>
      <c r="U10" s="340"/>
      <c r="V10" s="30" t="s">
        <v>100</v>
      </c>
      <c r="W10" s="190"/>
      <c r="X10" s="244"/>
    </row>
    <row r="11" spans="1:2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s="6" customFormat="1" x14ac:dyDescent="0.25">
      <c r="A12" s="59">
        <f>IF(('Leg-4'!F12=""),"",('Leg-4'!F12))</f>
        <v>1</v>
      </c>
      <c r="B12" s="60" t="str">
        <f>IF((A12=""),"",VLOOKUP(A12,'Car-Name'!$A$12:$B$44,2))</f>
        <v>Bill Comer</v>
      </c>
      <c r="C12" s="369">
        <v>0.13680555555555554</v>
      </c>
      <c r="D12" s="60" t="str">
        <f>IF((A12=""),"",VLOOKUP(A12,'Car-Name'!$A$12:$C$44,3))</f>
        <v>630-300-8567</v>
      </c>
      <c r="E12" s="374"/>
      <c r="F12" s="377">
        <v>18</v>
      </c>
      <c r="G12" s="23" t="str">
        <f>IF((F12=""),"",(VLOOKUP(F12,'Car-Name'!$A$12:$B$44,2)))</f>
        <v>Matt Hansen</v>
      </c>
      <c r="H12" s="380">
        <v>0.15089120370370371</v>
      </c>
      <c r="I12" s="26">
        <f>IF((H12=""),"",(H12-(VLOOKUP(F12,'Leg-5'!$A$12:$C$44,3,FALSE))))</f>
        <v>1.3391203703703725E-2</v>
      </c>
      <c r="J12" s="383"/>
      <c r="K12" s="26" t="str">
        <f>IF((J12="Slow"),(((1/24/4))+(MAX($I$12:$I$44))),"" )</f>
        <v/>
      </c>
      <c r="L12" s="380"/>
      <c r="M12" s="380"/>
      <c r="N12" s="27">
        <f>IF(G12="","",IF((J12="slow"),SUM(K12:M12),(SUM(I12,L12,M12))))</f>
        <v>1.3391203703703725E-2</v>
      </c>
      <c r="O12" s="396">
        <v>16</v>
      </c>
      <c r="P12" s="142">
        <f>IF(F12="","",F12)</f>
        <v>18</v>
      </c>
      <c r="Q12" s="315" t="str">
        <f>IF('Car-Name'!A12="","",VLOOKUP(F12,'Car-Name'!$A$12:$B$44,2))</f>
        <v>Matt Hansen</v>
      </c>
      <c r="R12" s="316">
        <f>IF(N12="",(""),(N12))</f>
        <v>1.3391203703703725E-2</v>
      </c>
      <c r="S12" s="124">
        <f>IF(R12="",(""),(O12/(R12*24)))</f>
        <v>49.783923941227236</v>
      </c>
      <c r="T12" s="214">
        <f t="shared" ref="T12:T44" si="0">IF(R12="","",(RANK(R12,$R$12:$R$44,1)))</f>
        <v>1</v>
      </c>
      <c r="U12" s="308">
        <f>IF(F12="",(""),((R12+(VLOOKUP(P12,'Leg-4'!$F$12:$U$44,16,FALSE)))))</f>
        <v>0.23418981481481482</v>
      </c>
      <c r="V12" s="16">
        <f>IF(F12="","",(O12+VLOOKUP('Leg-5'!F12,'Leg-4'!$F$12:$V$44,17,FALSE)))</f>
        <v>275</v>
      </c>
      <c r="W12" s="211">
        <f>IF(P12="","",((O12+(VLOOKUP('Leg-5'!P12,'Leg-4'!$F$12:$V$44,17,FALSE)))/(U12*24)))</f>
        <v>48.927547692003557</v>
      </c>
      <c r="X12" s="144">
        <f>IF(W12="","",(RANK(U12,$U$12:$U$43,1)))</f>
        <v>8</v>
      </c>
    </row>
    <row r="13" spans="1:24" s="6" customFormat="1" x14ac:dyDescent="0.25">
      <c r="A13" s="255">
        <f>IF(('Leg-4'!F13=""),"",('Leg-4'!F13))</f>
        <v>18</v>
      </c>
      <c r="B13" s="254" t="str">
        <f>IF((A13=""),"",VLOOKUP(A13,'Car-Name'!$A$12:$B$44,2))</f>
        <v>Matt Hansen</v>
      </c>
      <c r="C13" s="372">
        <v>0.13749999999999998</v>
      </c>
      <c r="D13" s="254" t="str">
        <f>IF((A13=""),"",VLOOKUP(A13,'Car-Name'!$A$12:$C$44,3))</f>
        <v>509-998-9927</v>
      </c>
      <c r="E13" s="375"/>
      <c r="F13" s="378">
        <v>13</v>
      </c>
      <c r="G13" s="24" t="str">
        <f>IF((F13=""),"",(VLOOKUP(F13,'Car-Name'!$A$12:$B$44,2)))</f>
        <v>Janet Cerovski</v>
      </c>
      <c r="H13" s="381">
        <v>0.15267361111111111</v>
      </c>
      <c r="I13" s="28">
        <f>IF((H13=""),"",(H13-(VLOOKUP(F13,'Leg-5'!$A$12:$C$44,3,FALSE))))</f>
        <v>1.4178240740740727E-2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1">IF(G13="","",IF((J13="slow"),SUM(K13:M13),(SUM(I13,L13,M13))))</f>
        <v>1.4178240740740727E-2</v>
      </c>
      <c r="O13" s="397">
        <v>16</v>
      </c>
      <c r="P13" s="147">
        <f t="shared" ref="P13:P44" si="2">IF(F13="","",F13)</f>
        <v>13</v>
      </c>
      <c r="Q13" s="300" t="str">
        <f>IF('Car-Name'!A13="","",VLOOKUP(F13,'Car-Name'!$A$12:$B$44,2))</f>
        <v>Janet Cerovski</v>
      </c>
      <c r="R13" s="148">
        <f t="shared" ref="R13:R44" si="3">IF(N13="",(""),(N13))</f>
        <v>1.4178240740740727E-2</v>
      </c>
      <c r="S13" s="130">
        <f>IF(R13="",(""),(O13/(R13*24)))</f>
        <v>47.020408163265351</v>
      </c>
      <c r="T13" s="220">
        <f t="shared" si="0"/>
        <v>7</v>
      </c>
      <c r="U13" s="301">
        <f>IF(F13="",(""),((R13+(VLOOKUP(P13,'Leg-4'!$F$12:$U$44,16,FALSE)))))</f>
        <v>0.23353009259259253</v>
      </c>
      <c r="V13" s="8">
        <f>IF(F13="","",(O13+VLOOKUP('Leg-5'!F13,'Leg-4'!$F$12:$V$44,17,FALSE)))</f>
        <v>275</v>
      </c>
      <c r="W13" s="217">
        <f>IF(P13="","",((O13+(VLOOKUP('Leg-5'!P13,'Leg-4'!$F$12:$V$44,17,FALSE)))/(U13*24)))</f>
        <v>49.06576795361056</v>
      </c>
      <c r="X13" s="149">
        <f>IF(W13="","",(RANK(U13,$U$12:$U$43,1)))</f>
        <v>7</v>
      </c>
    </row>
    <row r="14" spans="1:24" s="6" customFormat="1" x14ac:dyDescent="0.25">
      <c r="A14" s="255">
        <f>IF(('Leg-4'!F14=""),"",('Leg-4'!F14))</f>
        <v>13</v>
      </c>
      <c r="B14" s="254" t="str">
        <f>IF((A14=""),"",VLOOKUP(A14,'Car-Name'!$A$12:$B$44,2))</f>
        <v>Janet Cerovski</v>
      </c>
      <c r="C14" s="372">
        <v>0.13849537037037038</v>
      </c>
      <c r="D14" s="254" t="str">
        <f>IF((A14=""),"",VLOOKUP(A14,'Car-Name'!$A$12:$C$44,3))</f>
        <v>406-458-9450</v>
      </c>
      <c r="E14" s="375"/>
      <c r="F14" s="413">
        <v>17</v>
      </c>
      <c r="G14" s="24" t="str">
        <f>IF((F14=""),"",(VLOOKUP(F14,'Car-Name'!$A$12:$B$44,2)))</f>
        <v>Dan Brown</v>
      </c>
      <c r="H14" s="381">
        <v>0.15333333333333332</v>
      </c>
      <c r="I14" s="28">
        <f>IF((H14=""),"",(H14-(VLOOKUP(F14,'Leg-5'!$A$12:$C$44,3,FALSE))))</f>
        <v>1.3749999999999984E-2</v>
      </c>
      <c r="J14" s="394"/>
      <c r="K14" s="28" t="str">
        <f t="shared" ref="K14:K44" si="4">IF((J14="Slow"),(((1/24/4))+(MAX($I$12:$I$44))),"" )</f>
        <v/>
      </c>
      <c r="L14" s="381"/>
      <c r="M14" s="381"/>
      <c r="N14" s="28">
        <f t="shared" si="1"/>
        <v>1.3749999999999984E-2</v>
      </c>
      <c r="O14" s="397">
        <v>16</v>
      </c>
      <c r="P14" s="147">
        <f t="shared" si="2"/>
        <v>17</v>
      </c>
      <c r="Q14" s="300" t="str">
        <f>IF('Car-Name'!A14="","",VLOOKUP(F14,'Car-Name'!$A$12:$B$44,2))</f>
        <v>Dan Brown</v>
      </c>
      <c r="R14" s="148">
        <f t="shared" si="3"/>
        <v>1.3749999999999984E-2</v>
      </c>
      <c r="S14" s="130">
        <f t="shared" ref="S14:S44" si="5">IF(R14="",(""),(O14/(R14*24)))</f>
        <v>48.484848484848541</v>
      </c>
      <c r="T14" s="220">
        <f t="shared" si="0"/>
        <v>5</v>
      </c>
      <c r="U14" s="301">
        <f>IF(F14="",(""),((R14+(VLOOKUP(P14,'Leg-4'!$F$12:$U$44,16,FALSE)))))</f>
        <v>0.22578703703703704</v>
      </c>
      <c r="V14" s="8">
        <f>IF(F14="","",(O14+VLOOKUP('Leg-5'!F14,'Leg-4'!$F$12:$V$44,17,FALSE)))</f>
        <v>275</v>
      </c>
      <c r="W14" s="217">
        <f>IF(P14="","",((O14+(VLOOKUP('Leg-5'!P14,'Leg-4'!$F$12:$V$44,17,FALSE)))/(U14*24)))</f>
        <v>50.748410908345299</v>
      </c>
      <c r="X14" s="149">
        <f t="shared" ref="X14:X43" si="6">IF(W14="","",(RANK(U14,$U$12:$U$43,1)))</f>
        <v>4</v>
      </c>
    </row>
    <row r="15" spans="1:24" s="6" customFormat="1" x14ac:dyDescent="0.25">
      <c r="A15" s="255">
        <f>IF(('Leg-4'!F15=""),"",('Leg-4'!F15))</f>
        <v>20</v>
      </c>
      <c r="B15" s="254" t="str">
        <f>IF((A15=""),"",VLOOKUP(A15,'Car-Name'!$A$12:$B$44,2))</f>
        <v>Brandon Langel</v>
      </c>
      <c r="C15" s="372">
        <v>0.1388888888888889</v>
      </c>
      <c r="D15" s="254" t="str">
        <f>IF((A15=""),"",VLOOKUP(A15,'Car-Name'!$A$12:$C$44,3))</f>
        <v>406-390-6676</v>
      </c>
      <c r="E15" s="375"/>
      <c r="F15" s="378">
        <v>4</v>
      </c>
      <c r="G15" s="24" t="str">
        <f>IF((F15=""),"",(VLOOKUP(F15,'Car-Name'!$A$12:$B$44,2)))</f>
        <v>Rick Bonebright</v>
      </c>
      <c r="H15" s="381">
        <v>0.15380787037037039</v>
      </c>
      <c r="I15" s="28">
        <f>IF((H15=""),"",(H15-(VLOOKUP(F15,'Leg-5'!$A$12:$C$44,3,FALSE))))</f>
        <v>1.3530092592592607E-2</v>
      </c>
      <c r="J15" s="394"/>
      <c r="K15" s="28" t="str">
        <f t="shared" si="4"/>
        <v/>
      </c>
      <c r="L15" s="381"/>
      <c r="M15" s="381"/>
      <c r="N15" s="28">
        <f t="shared" si="1"/>
        <v>1.3530092592592607E-2</v>
      </c>
      <c r="O15" s="397">
        <v>16</v>
      </c>
      <c r="P15" s="147">
        <f t="shared" si="2"/>
        <v>4</v>
      </c>
      <c r="Q15" s="300" t="str">
        <f>IF('Car-Name'!A15="","",VLOOKUP(F15,'Car-Name'!$A$12:$B$44,2))</f>
        <v>Rick Bonebright</v>
      </c>
      <c r="R15" s="148">
        <f t="shared" si="3"/>
        <v>1.3530092592592607E-2</v>
      </c>
      <c r="S15" s="130">
        <f t="shared" si="5"/>
        <v>49.272882805816884</v>
      </c>
      <c r="T15" s="220">
        <f t="shared" si="0"/>
        <v>3</v>
      </c>
      <c r="U15" s="301">
        <f>IF(F15="",(""),((R15+(VLOOKUP(P15,'Leg-4'!$F$12:$U$44,16,FALSE)))))</f>
        <v>0.22445601851851854</v>
      </c>
      <c r="V15" s="8">
        <f>IF(F15="","",(O15+VLOOKUP('Leg-5'!F15,'Leg-4'!$F$12:$V$44,17,FALSE)))</f>
        <v>275</v>
      </c>
      <c r="W15" s="217">
        <f>IF(P15="","",((O15+(VLOOKUP('Leg-5'!P15,'Leg-4'!$F$12:$V$44,17,FALSE)))/(U15*24)))</f>
        <v>51.049347702779343</v>
      </c>
      <c r="X15" s="149">
        <f t="shared" si="6"/>
        <v>3</v>
      </c>
    </row>
    <row r="16" spans="1:24" s="6" customFormat="1" x14ac:dyDescent="0.25">
      <c r="A16" s="255">
        <f>IF(('Leg-4'!F16=""),"",('Leg-4'!F16))</f>
        <v>17</v>
      </c>
      <c r="B16" s="254" t="str">
        <f>IF((A16=""),"",VLOOKUP(A16,'Car-Name'!$A$12:$B$44,2))</f>
        <v>Dan Brown</v>
      </c>
      <c r="C16" s="372">
        <v>0.13958333333333334</v>
      </c>
      <c r="D16" s="254" t="str">
        <f>IF((A16=""),"",VLOOKUP(A16,'Car-Name'!$A$12:$C$44,3))</f>
        <v>319-240-4470</v>
      </c>
      <c r="E16" s="375"/>
      <c r="F16" s="378">
        <v>6</v>
      </c>
      <c r="G16" s="24" t="str">
        <f>IF((F16=""),"",(VLOOKUP(F16,'Car-Name'!$A$12:$B$44,2)))</f>
        <v>Mike Cuffe</v>
      </c>
      <c r="H16" s="381">
        <v>0.15486111111111112</v>
      </c>
      <c r="I16" s="28">
        <f>IF((H16=""),"",(H16-(VLOOKUP(F16,'Leg-5'!$A$12:$C$44,3,FALSE))))</f>
        <v>1.3888888888888895E-2</v>
      </c>
      <c r="J16" s="394"/>
      <c r="K16" s="28" t="str">
        <f t="shared" si="4"/>
        <v/>
      </c>
      <c r="L16" s="381"/>
      <c r="M16" s="381"/>
      <c r="N16" s="28">
        <f t="shared" si="1"/>
        <v>1.3888888888888895E-2</v>
      </c>
      <c r="O16" s="397">
        <v>16</v>
      </c>
      <c r="P16" s="147">
        <f t="shared" si="2"/>
        <v>6</v>
      </c>
      <c r="Q16" s="300" t="str">
        <f>IF('Car-Name'!A16="","",VLOOKUP(F16,'Car-Name'!$A$12:$B$44,2))</f>
        <v>Mike Cuffe</v>
      </c>
      <c r="R16" s="148">
        <f t="shared" si="3"/>
        <v>1.3888888888888895E-2</v>
      </c>
      <c r="S16" s="130">
        <f t="shared" si="5"/>
        <v>47.999999999999979</v>
      </c>
      <c r="T16" s="220">
        <f t="shared" si="0"/>
        <v>6</v>
      </c>
      <c r="U16" s="301">
        <f>IF(F16="",(""),((R16+(VLOOKUP(P16,'Leg-4'!$F$12:$U$44,16,FALSE)))))</f>
        <v>0.2293055555555556</v>
      </c>
      <c r="V16" s="8">
        <f>IF(F16="","",(O16+VLOOKUP('Leg-5'!F16,'Leg-4'!$F$12:$V$44,17,FALSE)))</f>
        <v>275</v>
      </c>
      <c r="W16" s="217">
        <f>IF(P16="","",((O16+(VLOOKUP('Leg-5'!P16,'Leg-4'!$F$12:$V$44,17,FALSE)))/(U16*24)))</f>
        <v>49.969715324046028</v>
      </c>
      <c r="X16" s="149">
        <f t="shared" si="6"/>
        <v>5</v>
      </c>
    </row>
    <row r="17" spans="1:24" s="6" customFormat="1" x14ac:dyDescent="0.25">
      <c r="A17" s="255">
        <f>IF(('Leg-4'!F17=""),"",('Leg-4'!F17))</f>
        <v>4</v>
      </c>
      <c r="B17" s="254" t="str">
        <f>IF((A17=""),"",VLOOKUP(A17,'Car-Name'!$A$12:$B$44,2))</f>
        <v>Rick Bonebright</v>
      </c>
      <c r="C17" s="372">
        <v>0.14027777777777778</v>
      </c>
      <c r="D17" s="254" t="str">
        <f>IF((A17=""),"",VLOOKUP(A17,'Car-Name'!$A$12:$C$44,3))</f>
        <v>406-240-9662</v>
      </c>
      <c r="E17" s="375"/>
      <c r="F17" s="378">
        <v>9</v>
      </c>
      <c r="G17" s="24" t="str">
        <f>IF((F17=""),"",(VLOOKUP(F17,'Car-Name'!$A$12:$B$44,2)))</f>
        <v>Mike Stormo</v>
      </c>
      <c r="H17" s="381">
        <v>0.15528935185185186</v>
      </c>
      <c r="I17" s="28">
        <f>IF((H17=""),"",(H17-(VLOOKUP(F17,'Leg-5'!$A$12:$C$44,3,FALSE))))</f>
        <v>1.3622685185185196E-2</v>
      </c>
      <c r="J17" s="394"/>
      <c r="K17" s="28" t="str">
        <f t="shared" si="4"/>
        <v/>
      </c>
      <c r="L17" s="381"/>
      <c r="M17" s="381"/>
      <c r="N17" s="28">
        <f t="shared" si="1"/>
        <v>1.3622685185185196E-2</v>
      </c>
      <c r="O17" s="397">
        <v>16</v>
      </c>
      <c r="P17" s="147">
        <f t="shared" si="2"/>
        <v>9</v>
      </c>
      <c r="Q17" s="300" t="str">
        <f>IF('Car-Name'!A17="","",VLOOKUP(F17,'Car-Name'!$A$12:$B$44,2))</f>
        <v>Mike Stormo</v>
      </c>
      <c r="R17" s="148">
        <f t="shared" si="3"/>
        <v>1.3622685185185196E-2</v>
      </c>
      <c r="S17" s="130">
        <f t="shared" si="5"/>
        <v>48.937977909940486</v>
      </c>
      <c r="T17" s="220">
        <f t="shared" si="0"/>
        <v>4</v>
      </c>
      <c r="U17" s="301">
        <f>IF(F17="",(""),((R17+(VLOOKUP(P17,'Leg-4'!$F$12:$U$44,16,FALSE)))))</f>
        <v>0.21927083333333339</v>
      </c>
      <c r="V17" s="8">
        <f>IF(F17="","",(O17+VLOOKUP('Leg-5'!F17,'Leg-4'!$F$12:$V$44,17,FALSE)))</f>
        <v>275</v>
      </c>
      <c r="W17" s="217">
        <f>IF(P17="","",((O17+(VLOOKUP('Leg-5'!P17,'Leg-4'!$F$12:$V$44,17,FALSE)))/(U17*24)))</f>
        <v>52.256532066508306</v>
      </c>
      <c r="X17" s="149">
        <f t="shared" si="6"/>
        <v>1</v>
      </c>
    </row>
    <row r="18" spans="1:24" s="6" customFormat="1" x14ac:dyDescent="0.25">
      <c r="A18" s="255">
        <f>IF(('Leg-4'!F18=""),"",('Leg-4'!F18))</f>
        <v>6</v>
      </c>
      <c r="B18" s="254" t="str">
        <f>IF((A18=""),"",VLOOKUP(A18,'Car-Name'!$A$12:$B$44,2))</f>
        <v>Mike Cuffe</v>
      </c>
      <c r="C18" s="372">
        <v>0.14097222222222222</v>
      </c>
      <c r="D18" s="254" t="str">
        <f>IF((A18=""),"",VLOOKUP(A18,'Car-Name'!$A$12:$C$44,3))</f>
        <v>406-293-1247</v>
      </c>
      <c r="E18" s="375"/>
      <c r="F18" s="378">
        <v>1</v>
      </c>
      <c r="G18" s="24" t="str">
        <f>IF((F18=""),"",(VLOOKUP(F18,'Car-Name'!$A$12:$B$44,2)))</f>
        <v>Bill Comer</v>
      </c>
      <c r="H18" s="381">
        <v>0.15554398148148149</v>
      </c>
      <c r="I18" s="28">
        <f>IF((H18=""),"",(H18-(VLOOKUP(F18,'Leg-5'!$A$12:$C$44,3,FALSE))))</f>
        <v>1.873842592592595E-2</v>
      </c>
      <c r="J18" s="394"/>
      <c r="K18" s="28" t="str">
        <f t="shared" si="4"/>
        <v/>
      </c>
      <c r="L18" s="381"/>
      <c r="M18" s="381"/>
      <c r="N18" s="28">
        <f t="shared" si="1"/>
        <v>1.873842592592595E-2</v>
      </c>
      <c r="O18" s="397">
        <v>16</v>
      </c>
      <c r="P18" s="147">
        <f t="shared" si="2"/>
        <v>1</v>
      </c>
      <c r="Q18" s="300" t="str">
        <f>IF('Car-Name'!A18="","",VLOOKUP(F18,'Car-Name'!$A$12:$B$44,2))</f>
        <v>Bill Comer</v>
      </c>
      <c r="R18" s="148">
        <f t="shared" si="3"/>
        <v>1.873842592592595E-2</v>
      </c>
      <c r="S18" s="130">
        <f t="shared" si="5"/>
        <v>35.577516985793658</v>
      </c>
      <c r="T18" s="220">
        <f t="shared" si="0"/>
        <v>13</v>
      </c>
      <c r="U18" s="301">
        <f>IF(F18="",(""),((R18+(VLOOKUP(P18,'Leg-4'!$F$12:$U$44,16,FALSE)))))</f>
        <v>0.31887731481481491</v>
      </c>
      <c r="V18" s="8">
        <f>IF(F18="","",(O18+VLOOKUP('Leg-5'!F18,'Leg-4'!$F$12:$V$44,17,FALSE)))</f>
        <v>275</v>
      </c>
      <c r="W18" s="217">
        <f>IF(P18="","",((O18+(VLOOKUP('Leg-5'!P18,'Leg-4'!$F$12:$V$44,17,FALSE)))/(U18*24)))</f>
        <v>35.933359950636991</v>
      </c>
      <c r="X18" s="149">
        <f t="shared" si="6"/>
        <v>15</v>
      </c>
    </row>
    <row r="19" spans="1:24" s="6" customFormat="1" x14ac:dyDescent="0.25">
      <c r="A19" s="255">
        <f>IF(('Leg-4'!F19=""),"",('Leg-4'!F19))</f>
        <v>9</v>
      </c>
      <c r="B19" s="254" t="str">
        <f>IF((A19=""),"",VLOOKUP(A19,'Car-Name'!$A$12:$B$44,2))</f>
        <v>Mike Stormo</v>
      </c>
      <c r="C19" s="372">
        <v>0.14166666666666666</v>
      </c>
      <c r="D19" s="254" t="str">
        <f>IF((A19=""),"",VLOOKUP(A19,'Car-Name'!$A$12:$C$44,3))</f>
        <v>509-721-0752</v>
      </c>
      <c r="E19" s="375"/>
      <c r="F19" s="378">
        <v>16</v>
      </c>
      <c r="G19" s="24" t="str">
        <f>IF((F19=""),"",(VLOOKUP(F19,'Car-Name'!$A$12:$B$44,2)))</f>
        <v>Erica Cerovski</v>
      </c>
      <c r="H19" s="381">
        <v>0.1572337962962963</v>
      </c>
      <c r="I19" s="28">
        <f>IF((H19=""),"",(H19-(VLOOKUP(F19,'Leg-5'!$A$12:$C$44,3,FALSE))))</f>
        <v>1.4178240740740727E-2</v>
      </c>
      <c r="J19" s="394"/>
      <c r="K19" s="28" t="str">
        <f t="shared" si="4"/>
        <v/>
      </c>
      <c r="L19" s="381"/>
      <c r="M19" s="381"/>
      <c r="N19" s="28">
        <f t="shared" si="1"/>
        <v>1.4178240740740727E-2</v>
      </c>
      <c r="O19" s="397">
        <v>16</v>
      </c>
      <c r="P19" s="147">
        <f t="shared" si="2"/>
        <v>16</v>
      </c>
      <c r="Q19" s="300" t="str">
        <f>IF('Car-Name'!A19="","",VLOOKUP(F19,'Car-Name'!$A$12:$B$44,2))</f>
        <v>Erica Cerovski</v>
      </c>
      <c r="R19" s="148">
        <f t="shared" si="3"/>
        <v>1.4178240740740727E-2</v>
      </c>
      <c r="S19" s="130">
        <f t="shared" si="5"/>
        <v>47.020408163265351</v>
      </c>
      <c r="T19" s="220">
        <f t="shared" si="0"/>
        <v>7</v>
      </c>
      <c r="U19" s="301">
        <f>IF(F19="",(""),((R19+(VLOOKUP(P19,'Leg-4'!$F$12:$U$44,16,FALSE)))))</f>
        <v>0.23288194444444449</v>
      </c>
      <c r="V19" s="8">
        <f>IF(F19="","",(O19+VLOOKUP('Leg-5'!F19,'Leg-4'!$F$12:$V$44,17,FALSE)))</f>
        <v>275</v>
      </c>
      <c r="W19" s="217">
        <f>IF(P19="","",((O19+(VLOOKUP('Leg-5'!P19,'Leg-4'!$F$12:$V$44,17,FALSE)))/(U19*24)))</f>
        <v>49.202325928134776</v>
      </c>
      <c r="X19" s="149">
        <f t="shared" si="6"/>
        <v>6</v>
      </c>
    </row>
    <row r="20" spans="1:24" s="6" customFormat="1" x14ac:dyDescent="0.25">
      <c r="A20" s="255">
        <f>IF(('Leg-4'!F20=""),"",('Leg-4'!F20))</f>
        <v>2</v>
      </c>
      <c r="B20" s="254" t="str">
        <f>IF((A20=""),"",VLOOKUP(A20,'Car-Name'!$A$12:$B$44,2))</f>
        <v>Daniel Lukowski</v>
      </c>
      <c r="C20" s="372">
        <v>0.14245370370370369</v>
      </c>
      <c r="D20" s="254" t="str">
        <f>IF((A20=""),"",VLOOKUP(A20,'Car-Name'!$A$12:$C$44,3))</f>
        <v>913-634-8811</v>
      </c>
      <c r="E20" s="375"/>
      <c r="F20" s="378">
        <v>2</v>
      </c>
      <c r="G20" s="24" t="str">
        <f>IF((F20=""),"",(VLOOKUP(F20,'Car-Name'!$A$12:$B$44,2)))</f>
        <v>Daniel Lukowski</v>
      </c>
      <c r="H20" s="381">
        <v>0.1587847222222222</v>
      </c>
      <c r="I20" s="28">
        <f>IF((H20=""),"",(H20-(VLOOKUP(F20,'Leg-5'!$A$12:$C$44,3,FALSE))))</f>
        <v>1.6331018518518509E-2</v>
      </c>
      <c r="J20" s="394"/>
      <c r="K20" s="28" t="str">
        <f t="shared" si="4"/>
        <v/>
      </c>
      <c r="L20" s="381"/>
      <c r="M20" s="381"/>
      <c r="N20" s="28">
        <f t="shared" si="1"/>
        <v>1.6331018518518509E-2</v>
      </c>
      <c r="O20" s="397">
        <v>16</v>
      </c>
      <c r="P20" s="147">
        <f t="shared" si="2"/>
        <v>2</v>
      </c>
      <c r="Q20" s="300" t="str">
        <f>IF('Car-Name'!A20="","",VLOOKUP(F20,'Car-Name'!$A$12:$B$44,2))</f>
        <v>Daniel Lukowski</v>
      </c>
      <c r="R20" s="148">
        <f t="shared" si="3"/>
        <v>1.6331018518518509E-2</v>
      </c>
      <c r="S20" s="130">
        <f t="shared" si="5"/>
        <v>40.822111977321072</v>
      </c>
      <c r="T20" s="220">
        <f t="shared" si="0"/>
        <v>10</v>
      </c>
      <c r="U20" s="301">
        <f>IF(F20="",(""),((R20+(VLOOKUP(P20,'Leg-4'!$F$12:$U$44,16,FALSE)))))</f>
        <v>0.28431712962962952</v>
      </c>
      <c r="V20" s="8">
        <f>IF(F20="","",(O20+VLOOKUP('Leg-5'!F20,'Leg-4'!$F$12:$V$44,17,FALSE)))</f>
        <v>275</v>
      </c>
      <c r="W20" s="217">
        <f>IF(P20="","",((O20+(VLOOKUP('Leg-5'!P20,'Leg-4'!$F$12:$V$44,17,FALSE)))/(U20*24)))</f>
        <v>40.301241603908018</v>
      </c>
      <c r="X20" s="149">
        <f t="shared" si="6"/>
        <v>12</v>
      </c>
    </row>
    <row r="21" spans="1:24" s="6" customFormat="1" x14ac:dyDescent="0.25">
      <c r="A21" s="255">
        <f>IF(('Leg-4'!F21=""),"",('Leg-4'!F21))</f>
        <v>16</v>
      </c>
      <c r="B21" s="254" t="str">
        <f>IF((A21=""),"",VLOOKUP(A21,'Car-Name'!$A$12:$B$44,2))</f>
        <v>Erica Cerovski</v>
      </c>
      <c r="C21" s="372">
        <v>0.14305555555555557</v>
      </c>
      <c r="D21" s="254" t="str">
        <f>IF((A21=""),"",VLOOKUP(A21,'Car-Name'!$A$12:$C$44,3))</f>
        <v>406-461-1390</v>
      </c>
      <c r="E21" s="375"/>
      <c r="F21" s="378">
        <v>12</v>
      </c>
      <c r="G21" s="24" t="str">
        <f>IF((F21=""),"",(VLOOKUP(F21,'Car-Name'!$A$12:$B$44,2)))</f>
        <v>Rick Carnegie</v>
      </c>
      <c r="H21" s="381">
        <v>0.15888888888888889</v>
      </c>
      <c r="I21" s="28">
        <f>IF((H21=""),"",(H21-(VLOOKUP(F21,'Leg-5'!$A$12:$C$44,3,FALSE))))</f>
        <v>1.5138888888888868E-2</v>
      </c>
      <c r="J21" s="394"/>
      <c r="K21" s="28" t="str">
        <f t="shared" si="4"/>
        <v/>
      </c>
      <c r="L21" s="381"/>
      <c r="M21" s="381"/>
      <c r="N21" s="28">
        <f t="shared" si="1"/>
        <v>1.5138888888888868E-2</v>
      </c>
      <c r="O21" s="397">
        <v>16</v>
      </c>
      <c r="P21" s="147">
        <f t="shared" si="2"/>
        <v>12</v>
      </c>
      <c r="Q21" s="300" t="str">
        <f>IF('Car-Name'!A21="","",VLOOKUP(F21,'Car-Name'!$A$12:$B$44,2))</f>
        <v>Rick Carnegie</v>
      </c>
      <c r="R21" s="148">
        <f t="shared" si="3"/>
        <v>1.5138888888888868E-2</v>
      </c>
      <c r="S21" s="130">
        <f t="shared" si="5"/>
        <v>44.036697247706485</v>
      </c>
      <c r="T21" s="220">
        <f t="shared" si="0"/>
        <v>9</v>
      </c>
      <c r="U21" s="301">
        <f>IF(F21="",(""),((R21+(VLOOKUP(P21,'Leg-4'!$F$12:$U$44,16,FALSE)))))</f>
        <v>0.25025462962962963</v>
      </c>
      <c r="V21" s="8">
        <f>IF(F21="","",(O21+VLOOKUP('Leg-5'!F21,'Leg-4'!$F$12:$V$44,17,FALSE)))</f>
        <v>275</v>
      </c>
      <c r="W21" s="217">
        <f>IF(P21="","",((O21+(VLOOKUP('Leg-5'!P21,'Leg-4'!$F$12:$V$44,17,FALSE)))/(U21*24)))</f>
        <v>45.786698732772173</v>
      </c>
      <c r="X21" s="149">
        <f t="shared" si="6"/>
        <v>10</v>
      </c>
    </row>
    <row r="22" spans="1:24" s="6" customFormat="1" x14ac:dyDescent="0.25">
      <c r="A22" s="255">
        <f>IF(('Leg-4'!F22=""),"",('Leg-4'!F22))</f>
        <v>19</v>
      </c>
      <c r="B22" s="254" t="str">
        <f>IF((A22=""),"",VLOOKUP(A22,'Car-Name'!$A$12:$B$44,2))</f>
        <v>Tony Cerovski</v>
      </c>
      <c r="C22" s="372">
        <v>0.14791666666666667</v>
      </c>
      <c r="D22" s="254" t="str">
        <f>IF((A22=""),"",VLOOKUP(A22,'Car-Name'!$A$12:$C$44,3))</f>
        <v>406-461-1389</v>
      </c>
      <c r="E22" s="375"/>
      <c r="F22" s="378">
        <v>14</v>
      </c>
      <c r="G22" s="24" t="str">
        <f>IF((F22=""),"",(VLOOKUP(F22,'Car-Name'!$A$12:$B$44,2)))</f>
        <v>Gary Yeager</v>
      </c>
      <c r="H22" s="381">
        <v>0.16126157407407407</v>
      </c>
      <c r="I22" s="28">
        <f>IF((H22=""),"",(H22-(VLOOKUP(F22,'Leg-5'!$A$12:$C$44,3,FALSE))))</f>
        <v>1.7048611111111112E-2</v>
      </c>
      <c r="J22" s="394"/>
      <c r="K22" s="28" t="str">
        <f t="shared" si="4"/>
        <v/>
      </c>
      <c r="L22" s="381"/>
      <c r="M22" s="381"/>
      <c r="N22" s="28">
        <f t="shared" si="1"/>
        <v>1.7048611111111112E-2</v>
      </c>
      <c r="O22" s="397">
        <v>16</v>
      </c>
      <c r="P22" s="147">
        <f t="shared" si="2"/>
        <v>14</v>
      </c>
      <c r="Q22" s="300" t="str">
        <f>IF('Car-Name'!A22="","",VLOOKUP(F22,'Car-Name'!$A$12:$B$44,2))</f>
        <v>Gary Yeager</v>
      </c>
      <c r="R22" s="148">
        <f t="shared" si="3"/>
        <v>1.7048611111111112E-2</v>
      </c>
      <c r="S22" s="130">
        <f t="shared" si="5"/>
        <v>39.103869653767816</v>
      </c>
      <c r="T22" s="220">
        <f t="shared" si="0"/>
        <v>11</v>
      </c>
      <c r="U22" s="301">
        <f>IF(F22="",(""),((R22+(VLOOKUP(P22,'Leg-4'!$F$12:$U$44,16,FALSE)))))</f>
        <v>0.32462962962962966</v>
      </c>
      <c r="V22" s="8">
        <f>IF(F22="","",(O22+VLOOKUP('Leg-5'!F22,'Leg-4'!$F$12:$V$44,17,FALSE)))</f>
        <v>275</v>
      </c>
      <c r="W22" s="217">
        <f>IF(P22="","",((O22+(VLOOKUP('Leg-5'!P22,'Leg-4'!$F$12:$V$44,17,FALSE)))/(U22*24)))</f>
        <v>35.29663434112949</v>
      </c>
      <c r="X22" s="149">
        <f t="shared" si="6"/>
        <v>16</v>
      </c>
    </row>
    <row r="23" spans="1:24" s="6" customFormat="1" x14ac:dyDescent="0.25">
      <c r="A23" s="255">
        <f>IF(('Leg-4'!F23=""),"",('Leg-4'!F23))</f>
        <v>12</v>
      </c>
      <c r="B23" s="254" t="str">
        <f>IF((A23=""),"",VLOOKUP(A23,'Car-Name'!$A$12:$B$44,2))</f>
        <v>Rick Carnegie</v>
      </c>
      <c r="C23" s="372">
        <v>0.14375000000000002</v>
      </c>
      <c r="D23" s="254" t="str">
        <f>IF((A23=""),"",VLOOKUP(A23,'Car-Name'!$A$12:$C$44,3))</f>
        <v>509-891-9224</v>
      </c>
      <c r="E23" s="375"/>
      <c r="F23" s="378">
        <v>20</v>
      </c>
      <c r="G23" s="24" t="str">
        <f>IF((F23=""),"",(VLOOKUP(F23,'Car-Name'!$A$12:$B$44,2)))</f>
        <v>Brandon Langel</v>
      </c>
      <c r="H23" s="381">
        <v>0.16130787037037037</v>
      </c>
      <c r="I23" s="28">
        <f>IF((H23=""),"",(H23-(VLOOKUP(F23,'Leg-5'!$A$12:$C$44,3,FALSE))))</f>
        <v>2.241898148148147E-2</v>
      </c>
      <c r="J23" s="394"/>
      <c r="K23" s="28" t="str">
        <f t="shared" si="4"/>
        <v/>
      </c>
      <c r="L23" s="381"/>
      <c r="M23" s="381"/>
      <c r="N23" s="28">
        <f t="shared" si="1"/>
        <v>2.241898148148147E-2</v>
      </c>
      <c r="O23" s="397">
        <v>16</v>
      </c>
      <c r="P23" s="147">
        <f t="shared" si="2"/>
        <v>20</v>
      </c>
      <c r="Q23" s="300" t="str">
        <f>IF('Car-Name'!A23="","",VLOOKUP(F23,'Car-Name'!$A$12:$B$44,2))</f>
        <v>Brandon Langel</v>
      </c>
      <c r="R23" s="148">
        <f t="shared" si="3"/>
        <v>2.241898148148147E-2</v>
      </c>
      <c r="S23" s="130">
        <f t="shared" si="5"/>
        <v>29.736706246773377</v>
      </c>
      <c r="T23" s="220">
        <f t="shared" si="0"/>
        <v>14</v>
      </c>
      <c r="U23" s="301">
        <f>IF(F23="",(""),((R23+(VLOOKUP(P23,'Leg-4'!$F$12:$U$44,16,FALSE)))))</f>
        <v>0.23798611111111109</v>
      </c>
      <c r="V23" s="8">
        <f>IF(F23="","",(O23+VLOOKUP('Leg-5'!F23,'Leg-4'!$F$12:$V$44,17,FALSE)))</f>
        <v>275</v>
      </c>
      <c r="W23" s="217">
        <f>IF(P23="","",((O23+(VLOOKUP('Leg-5'!P23,'Leg-4'!$F$12:$V$44,17,FALSE)))/(U23*24)))</f>
        <v>48.147067405894376</v>
      </c>
      <c r="X23" s="149">
        <f t="shared" si="6"/>
        <v>9</v>
      </c>
    </row>
    <row r="24" spans="1:24" s="6" customFormat="1" x14ac:dyDescent="0.25">
      <c r="A24" s="255">
        <f>IF(('Leg-4'!F24=""),"",('Leg-4'!F24))</f>
        <v>14</v>
      </c>
      <c r="B24" s="254" t="str">
        <f>IF((A24=""),"",VLOOKUP(A24,'Car-Name'!$A$12:$B$44,2))</f>
        <v>Gary Yeager</v>
      </c>
      <c r="C24" s="372">
        <v>0.14421296296296296</v>
      </c>
      <c r="D24" s="254" t="str">
        <f>IF((A24=""),"",VLOOKUP(A24,'Car-Name'!$A$12:$C$44,3))</f>
        <v>509-994-6552</v>
      </c>
      <c r="E24" s="375"/>
      <c r="F24" s="378">
        <v>19</v>
      </c>
      <c r="G24" s="24" t="str">
        <f>IF((F24=""),"",(VLOOKUP(F24,'Car-Name'!$A$12:$B$44,2)))</f>
        <v>Tony Cerovski</v>
      </c>
      <c r="H24" s="381">
        <v>0.16134259259259259</v>
      </c>
      <c r="I24" s="28">
        <f>IF((H24=""),"",(H24-(VLOOKUP(F24,'Leg-5'!$A$12:$C$44,3,FALSE))))</f>
        <v>1.3425925925925924E-2</v>
      </c>
      <c r="J24" s="394"/>
      <c r="K24" s="28" t="str">
        <f t="shared" si="4"/>
        <v/>
      </c>
      <c r="L24" s="381"/>
      <c r="M24" s="381"/>
      <c r="N24" s="28">
        <f t="shared" si="1"/>
        <v>1.3425925925925924E-2</v>
      </c>
      <c r="O24" s="397">
        <v>16</v>
      </c>
      <c r="P24" s="147">
        <f t="shared" si="2"/>
        <v>19</v>
      </c>
      <c r="Q24" s="300" t="str">
        <f>IF('Car-Name'!A24="","",VLOOKUP(F24,'Car-Name'!$A$12:$B$44,2))</f>
        <v>Tony Cerovski</v>
      </c>
      <c r="R24" s="148">
        <f t="shared" si="3"/>
        <v>1.3425925925925924E-2</v>
      </c>
      <c r="S24" s="130">
        <f t="shared" si="5"/>
        <v>49.65517241379311</v>
      </c>
      <c r="T24" s="220">
        <f t="shared" si="0"/>
        <v>2</v>
      </c>
      <c r="U24" s="301">
        <f>IF(F24="",(""),((R24+(VLOOKUP(P24,'Leg-4'!$F$12:$U$44,16,FALSE)))))</f>
        <v>0.22160879629629626</v>
      </c>
      <c r="V24" s="8">
        <f>IF(F24="","",(O24+VLOOKUP('Leg-5'!F24,'Leg-4'!$F$12:$V$44,17,FALSE)))</f>
        <v>275</v>
      </c>
      <c r="W24" s="217">
        <f>IF(P24="","",((O24+(VLOOKUP('Leg-5'!P24,'Leg-4'!$F$12:$V$44,17,FALSE)))/(U24*24)))</f>
        <v>51.705227973050619</v>
      </c>
      <c r="X24" s="149">
        <f t="shared" si="6"/>
        <v>2</v>
      </c>
    </row>
    <row r="25" spans="1:24" s="6" customFormat="1" x14ac:dyDescent="0.25">
      <c r="A25" s="255">
        <f>IF(('Leg-4'!F25=""),"",('Leg-4'!F25))</f>
        <v>10</v>
      </c>
      <c r="B25" s="254" t="str">
        <f>IF((A25=""),"",VLOOKUP(A25,'Car-Name'!$A$12:$B$44,2))</f>
        <v>Kirk Peterson</v>
      </c>
      <c r="C25" s="372">
        <v>0.14444444444444446</v>
      </c>
      <c r="D25" s="254" t="str">
        <f>IF((A25=""),"",VLOOKUP(A25,'Car-Name'!$A$12:$C$44,3))</f>
        <v>505-670-8978</v>
      </c>
      <c r="E25" s="375"/>
      <c r="F25" s="378">
        <v>10</v>
      </c>
      <c r="G25" s="24" t="str">
        <f>IF((F25=""),"",(VLOOKUP(F25,'Car-Name'!$A$12:$B$44,2)))</f>
        <v>Kirk Peterson</v>
      </c>
      <c r="H25" s="381">
        <v>0.16155092592592593</v>
      </c>
      <c r="I25" s="28">
        <f>IF((H25=""),"",(H25-(VLOOKUP(F25,'Leg-5'!$A$12:$C$44,3,FALSE))))</f>
        <v>1.7106481481481473E-2</v>
      </c>
      <c r="J25" s="394"/>
      <c r="K25" s="28" t="str">
        <f t="shared" si="4"/>
        <v/>
      </c>
      <c r="L25" s="381"/>
      <c r="M25" s="381"/>
      <c r="N25" s="28">
        <f t="shared" si="1"/>
        <v>1.7106481481481473E-2</v>
      </c>
      <c r="O25" s="397">
        <v>16</v>
      </c>
      <c r="P25" s="147">
        <f t="shared" si="2"/>
        <v>10</v>
      </c>
      <c r="Q25" s="300" t="str">
        <f>IF('Car-Name'!A25="","",VLOOKUP(F25,'Car-Name'!$A$12:$B$44,2))</f>
        <v>Kirk Peterson</v>
      </c>
      <c r="R25" s="148">
        <f t="shared" si="3"/>
        <v>1.7106481481481473E-2</v>
      </c>
      <c r="S25" s="130">
        <f t="shared" si="5"/>
        <v>38.971583220568355</v>
      </c>
      <c r="T25" s="220">
        <f t="shared" si="0"/>
        <v>12</v>
      </c>
      <c r="U25" s="301">
        <f>IF(F25="",(""),((R25+(VLOOKUP(P25,'Leg-4'!$F$12:$U$44,16,FALSE)))))</f>
        <v>0.26627314814814818</v>
      </c>
      <c r="V25" s="8">
        <f>IF(F25="","",(O25+VLOOKUP('Leg-5'!F25,'Leg-4'!$F$12:$V$44,17,FALSE)))</f>
        <v>275</v>
      </c>
      <c r="W25" s="217">
        <f>IF(P25="","",((O25+(VLOOKUP('Leg-5'!P25,'Leg-4'!$F$12:$V$44,17,FALSE)))/(U25*24)))</f>
        <v>43.032252455881071</v>
      </c>
      <c r="X25" s="149">
        <f t="shared" si="6"/>
        <v>11</v>
      </c>
    </row>
    <row r="26" spans="1:24" s="6" customFormat="1" x14ac:dyDescent="0.25">
      <c r="A26" s="255">
        <f>IF(('Leg-4'!F26=""),"",('Leg-4'!F26))</f>
        <v>5</v>
      </c>
      <c r="B26" s="254" t="str">
        <f>IF((A26=""),"",VLOOKUP(A26,'Car-Name'!$A$12:$B$44,2))</f>
        <v>Mike Wendland</v>
      </c>
      <c r="C26" s="372"/>
      <c r="D26" s="254" t="str">
        <f>IF((A26=""),"",VLOOKUP(A26,'Car-Name'!$A$12:$C$44,3))</f>
        <v>406-355-4508</v>
      </c>
      <c r="E26" s="375"/>
      <c r="F26" s="378">
        <v>5</v>
      </c>
      <c r="G26" s="24" t="str">
        <f>IF((F26=""),"",(VLOOKUP(F26,'Car-Name'!$A$12:$B$44,2)))</f>
        <v>Mike Wendland</v>
      </c>
      <c r="H26" s="381"/>
      <c r="I26" s="28" t="str">
        <f>IF((H26=""),"",(H26-(VLOOKUP(F26,'Leg-5'!$A$12:$C$44,3,FALSE))))</f>
        <v/>
      </c>
      <c r="J26" s="394" t="s">
        <v>43</v>
      </c>
      <c r="K26" s="28">
        <f t="shared" si="4"/>
        <v>3.2835648148148135E-2</v>
      </c>
      <c r="L26" s="381"/>
      <c r="M26" s="381"/>
      <c r="N26" s="28">
        <f t="shared" si="1"/>
        <v>3.2835648148148135E-2</v>
      </c>
      <c r="O26" s="397">
        <v>0</v>
      </c>
      <c r="P26" s="147">
        <f t="shared" si="2"/>
        <v>5</v>
      </c>
      <c r="Q26" s="300" t="str">
        <f>IF('Car-Name'!A26="","",VLOOKUP(F26,'Car-Name'!$A$12:$B$44,2))</f>
        <v>Mike Wendland</v>
      </c>
      <c r="R26" s="148">
        <f t="shared" si="3"/>
        <v>3.2835648148148135E-2</v>
      </c>
      <c r="S26" s="130">
        <f t="shared" si="5"/>
        <v>0</v>
      </c>
      <c r="T26" s="220">
        <f t="shared" si="0"/>
        <v>15</v>
      </c>
      <c r="U26" s="301">
        <f>IF(F26="",(""),((R26+(VLOOKUP(P26,'Leg-4'!$F$12:$U$44,16,FALSE)))))</f>
        <v>0.28684027777777776</v>
      </c>
      <c r="V26" s="8">
        <f>IF(F26="","",(O26+VLOOKUP('Leg-5'!F26,'Leg-4'!$F$12:$V$44,17,FALSE)))</f>
        <v>259</v>
      </c>
      <c r="W26" s="217">
        <f>IF(P26="","",((O26+(VLOOKUP('Leg-5'!P26,'Leg-4'!$F$12:$V$44,17,FALSE)))/(U26*24)))</f>
        <v>37.622563854254935</v>
      </c>
      <c r="X26" s="149">
        <f t="shared" si="6"/>
        <v>13</v>
      </c>
    </row>
    <row r="27" spans="1:24" s="6" customFormat="1" x14ac:dyDescent="0.25">
      <c r="A27" s="255">
        <f>IF(('Leg-4'!F27=""),"",('Leg-4'!F27))</f>
        <v>15</v>
      </c>
      <c r="B27" s="254" t="str">
        <f>IF((A27=""),"",VLOOKUP(A27,'Car-Name'!$A$12:$B$44,2))</f>
        <v>Wayne Campbell</v>
      </c>
      <c r="C27" s="372"/>
      <c r="D27" s="254" t="str">
        <f>IF((A27=""),"",VLOOKUP(A27,'Car-Name'!$A$12:$C$44,3))</f>
        <v>406-899-2630</v>
      </c>
      <c r="E27" s="375"/>
      <c r="F27" s="378">
        <v>15</v>
      </c>
      <c r="G27" s="24" t="str">
        <f>IF((F27=""),"",(VLOOKUP(F27,'Car-Name'!$A$12:$B$44,2)))</f>
        <v>Wayne Campbell</v>
      </c>
      <c r="H27" s="381"/>
      <c r="I27" s="28" t="str">
        <f>IF((H27=""),"",(H27-(VLOOKUP(F27,'Leg-5'!$A$12:$C$44,3,FALSE))))</f>
        <v/>
      </c>
      <c r="J27" s="394" t="s">
        <v>43</v>
      </c>
      <c r="K27" s="28">
        <f t="shared" si="4"/>
        <v>3.2835648148148135E-2</v>
      </c>
      <c r="L27" s="381"/>
      <c r="M27" s="381"/>
      <c r="N27" s="28">
        <f t="shared" si="1"/>
        <v>3.2835648148148135E-2</v>
      </c>
      <c r="O27" s="397">
        <v>0</v>
      </c>
      <c r="P27" s="147">
        <f t="shared" si="2"/>
        <v>15</v>
      </c>
      <c r="Q27" s="300" t="str">
        <f>IF('Car-Name'!A27="","",VLOOKUP(F27,'Car-Name'!$A$12:$B$44,2))</f>
        <v>Wayne Campbell</v>
      </c>
      <c r="R27" s="148">
        <f t="shared" si="3"/>
        <v>3.2835648148148135E-2</v>
      </c>
      <c r="S27" s="130">
        <f t="shared" si="5"/>
        <v>0</v>
      </c>
      <c r="T27" s="220">
        <f t="shared" si="0"/>
        <v>15</v>
      </c>
      <c r="U27" s="301">
        <f>IF(F27="",(""),((R27+(VLOOKUP(P27,'Leg-4'!$F$12:$U$44,16,FALSE)))))</f>
        <v>0.29925925925925922</v>
      </c>
      <c r="V27" s="8">
        <f>IF(F27="","",(O27+VLOOKUP('Leg-5'!F27,'Leg-4'!$F$12:$V$44,17,FALSE)))</f>
        <v>183</v>
      </c>
      <c r="W27" s="217">
        <f>IF(P27="","",((O27+(VLOOKUP('Leg-5'!P27,'Leg-4'!$F$12:$V$44,17,FALSE)))/(U27*24)))</f>
        <v>25.479579207920796</v>
      </c>
      <c r="X27" s="149">
        <f t="shared" si="6"/>
        <v>14</v>
      </c>
    </row>
    <row r="28" spans="1:24" s="6" customFormat="1" x14ac:dyDescent="0.25">
      <c r="A28" s="255">
        <f>IF(('Leg-4'!F28=""),"",('Leg-4'!F28))</f>
        <v>3</v>
      </c>
      <c r="B28" s="254" t="str">
        <f>IF((A28=""),"",VLOOKUP(A28,'Car-Name'!$A$12:$B$44,2))</f>
        <v>Nan Robison</v>
      </c>
      <c r="C28" s="372"/>
      <c r="D28" s="254" t="str">
        <f>IF((A28=""),"",VLOOKUP(A28,'Car-Name'!$A$12:$C$44,3))</f>
        <v>509-701-4359</v>
      </c>
      <c r="E28" s="375"/>
      <c r="F28" s="378">
        <v>3</v>
      </c>
      <c r="G28" s="24" t="str">
        <f>IF((F28=""),"",(VLOOKUP(F28,'Car-Name'!$A$12:$B$44,2)))</f>
        <v>Nan Robison</v>
      </c>
      <c r="H28" s="381"/>
      <c r="I28" s="28" t="str">
        <f>IF((H28=""),"",(H28-(VLOOKUP(F28,'Leg-5'!$A$12:$C$44,3,FALSE))))</f>
        <v/>
      </c>
      <c r="J28" s="394" t="s">
        <v>43</v>
      </c>
      <c r="K28" s="28">
        <f t="shared" si="4"/>
        <v>3.2835648148148135E-2</v>
      </c>
      <c r="L28" s="381"/>
      <c r="M28" s="381"/>
      <c r="N28" s="28">
        <f t="shared" si="1"/>
        <v>3.2835648148148135E-2</v>
      </c>
      <c r="O28" s="397">
        <v>0</v>
      </c>
      <c r="P28" s="147">
        <f t="shared" si="2"/>
        <v>3</v>
      </c>
      <c r="Q28" s="300" t="str">
        <f>IF('Car-Name'!A28="","",VLOOKUP(F28,'Car-Name'!$A$12:$B$44,2))</f>
        <v>Nan Robison</v>
      </c>
      <c r="R28" s="148">
        <f t="shared" si="3"/>
        <v>3.2835648148148135E-2</v>
      </c>
      <c r="S28" s="130">
        <f t="shared" si="5"/>
        <v>0</v>
      </c>
      <c r="T28" s="220">
        <f t="shared" si="0"/>
        <v>15</v>
      </c>
      <c r="U28" s="301">
        <f>IF(F28="",(""),((R28+(VLOOKUP(P28,'Leg-4'!$F$12:$U$44,16,FALSE)))))</f>
        <v>0.39320601851851844</v>
      </c>
      <c r="V28" s="8">
        <f>IF(F28="","",(O28+VLOOKUP('Leg-5'!F28,'Leg-4'!$F$12:$V$44,17,FALSE)))</f>
        <v>3.5</v>
      </c>
      <c r="W28" s="217">
        <f>IF(P28="","",((O28+(VLOOKUP('Leg-5'!P28,'Leg-4'!$F$12:$V$44,17,FALSE)))/(U28*24)))</f>
        <v>0.37088275983869551</v>
      </c>
      <c r="X28" s="149">
        <f t="shared" si="6"/>
        <v>20</v>
      </c>
    </row>
    <row r="29" spans="1:24" s="6" customFormat="1" x14ac:dyDescent="0.25">
      <c r="A29" s="255">
        <f>IF(('Leg-4'!F29=""),"",('Leg-4'!F29))</f>
        <v>8</v>
      </c>
      <c r="B29" s="254" t="str">
        <f>IF((A29=""),"",VLOOKUP(A29,'Car-Name'!$A$12:$B$44,2))</f>
        <v>Ed Wright</v>
      </c>
      <c r="C29" s="372"/>
      <c r="D29" s="254" t="str">
        <f>IF((A29=""),"",VLOOKUP(A29,'Car-Name'!$A$12:$C$44,3))</f>
        <v>785-462-5050</v>
      </c>
      <c r="E29" s="375"/>
      <c r="F29" s="378">
        <v>8</v>
      </c>
      <c r="G29" s="24" t="str">
        <f>IF((F29=""),"",(VLOOKUP(F29,'Car-Name'!$A$12:$B$44,2)))</f>
        <v>Ed Wright</v>
      </c>
      <c r="H29" s="381"/>
      <c r="I29" s="28" t="str">
        <f>IF((H29=""),"",(H29-(VLOOKUP(F29,'Leg-5'!$A$12:$C$44,3,FALSE))))</f>
        <v/>
      </c>
      <c r="J29" s="394" t="s">
        <v>43</v>
      </c>
      <c r="K29" s="28">
        <f t="shared" si="4"/>
        <v>3.2835648148148135E-2</v>
      </c>
      <c r="L29" s="381"/>
      <c r="M29" s="381"/>
      <c r="N29" s="28">
        <f t="shared" si="1"/>
        <v>3.2835648148148135E-2</v>
      </c>
      <c r="O29" s="397">
        <v>0</v>
      </c>
      <c r="P29" s="147">
        <f t="shared" si="2"/>
        <v>8</v>
      </c>
      <c r="Q29" s="300" t="str">
        <f>IF('Car-Name'!A29="","",VLOOKUP(F29,'Car-Name'!$A$12:$B$44,2))</f>
        <v>Ed Wright</v>
      </c>
      <c r="R29" s="148">
        <f t="shared" si="3"/>
        <v>3.2835648148148135E-2</v>
      </c>
      <c r="S29" s="130">
        <f t="shared" si="5"/>
        <v>0</v>
      </c>
      <c r="T29" s="220">
        <f t="shared" si="0"/>
        <v>15</v>
      </c>
      <c r="U29" s="301">
        <f>IF(F29="",(""),((R29+(VLOOKUP(P29,'Leg-4'!$F$12:$U$44,16,FALSE)))))</f>
        <v>0.35931712962962958</v>
      </c>
      <c r="V29" s="8">
        <f>IF(F29="","",(O29+VLOOKUP('Leg-5'!F29,'Leg-4'!$F$12:$V$44,17,FALSE)))</f>
        <v>76</v>
      </c>
      <c r="W29" s="217">
        <f>IF(P29="","",((O29+(VLOOKUP('Leg-5'!P29,'Leg-4'!$F$12:$V$44,17,FALSE)))/(U29*24)))</f>
        <v>8.8130133676920615</v>
      </c>
      <c r="X29" s="149">
        <f t="shared" si="6"/>
        <v>19</v>
      </c>
    </row>
    <row r="30" spans="1:24" s="6" customFormat="1" x14ac:dyDescent="0.25">
      <c r="A30" s="255">
        <f>IF(('Leg-4'!F30=""),"",('Leg-4'!F30))</f>
        <v>7</v>
      </c>
      <c r="B30" s="254" t="str">
        <f>IF((A30=""),"",VLOOKUP(A30,'Car-Name'!$A$12:$B$44,2))</f>
        <v>Tom Carnegie</v>
      </c>
      <c r="C30" s="372"/>
      <c r="D30" s="254" t="str">
        <f>IF((A30=""),"",VLOOKUP(A30,'Car-Name'!$A$12:$C$44,3))</f>
        <v>509-922-1805</v>
      </c>
      <c r="E30" s="375"/>
      <c r="F30" s="378">
        <v>7</v>
      </c>
      <c r="G30" s="24" t="str">
        <f>IF((F30=""),"",(VLOOKUP(F30,'Car-Name'!$A$12:$B$44,2)))</f>
        <v>Tom Carnegie</v>
      </c>
      <c r="H30" s="381"/>
      <c r="I30" s="28" t="str">
        <f>IF((H30=""),"",(H30-(VLOOKUP(F30,'Leg-5'!$A$12:$C$44,3,FALSE))))</f>
        <v/>
      </c>
      <c r="J30" s="394" t="s">
        <v>43</v>
      </c>
      <c r="K30" s="28">
        <f t="shared" si="4"/>
        <v>3.2835648148148135E-2</v>
      </c>
      <c r="L30" s="381"/>
      <c r="M30" s="381"/>
      <c r="N30" s="28">
        <f t="shared" si="1"/>
        <v>3.2835648148148135E-2</v>
      </c>
      <c r="O30" s="397">
        <v>0</v>
      </c>
      <c r="P30" s="147">
        <f t="shared" si="2"/>
        <v>7</v>
      </c>
      <c r="Q30" s="300" t="str">
        <f>IF('Car-Name'!A30="","",VLOOKUP(F30,'Car-Name'!$A$12:$B$44,2))</f>
        <v>Tom Carnegie</v>
      </c>
      <c r="R30" s="148">
        <f t="shared" si="3"/>
        <v>3.2835648148148135E-2</v>
      </c>
      <c r="S30" s="130">
        <f t="shared" si="5"/>
        <v>0</v>
      </c>
      <c r="T30" s="220">
        <f t="shared" si="0"/>
        <v>15</v>
      </c>
      <c r="U30" s="301">
        <f>IF(F30="",(""),((R30+(VLOOKUP(P30,'Leg-4'!$F$12:$U$44,16,FALSE)))))</f>
        <v>0.3418518518518518</v>
      </c>
      <c r="V30" s="8">
        <f>IF(F30="","",(O30+VLOOKUP('Leg-5'!F30,'Leg-4'!$F$12:$V$44,17,FALSE)))</f>
        <v>81.400000000000006</v>
      </c>
      <c r="W30" s="217">
        <f>IF(P30="","",((O30+(VLOOKUP('Leg-5'!P30,'Leg-4'!$F$12:$V$44,17,FALSE)))/(U30*24)))</f>
        <v>9.921451787648973</v>
      </c>
      <c r="X30" s="149">
        <f t="shared" si="6"/>
        <v>18</v>
      </c>
    </row>
    <row r="31" spans="1:24" s="6" customFormat="1" x14ac:dyDescent="0.25">
      <c r="A31" s="255">
        <f>IF(('Leg-4'!F31=""),"",('Leg-4'!F31))</f>
        <v>11</v>
      </c>
      <c r="B31" s="254" t="str">
        <f>IF((A31=""),"",VLOOKUP(A31,'Car-Name'!$A$12:$B$44,2))</f>
        <v>Sony Bishop</v>
      </c>
      <c r="C31" s="372"/>
      <c r="D31" s="254" t="str">
        <f>IF((A31=""),"",VLOOKUP(A31,'Car-Name'!$A$12:$C$44,3))</f>
        <v>714-305-6461</v>
      </c>
      <c r="E31" s="375"/>
      <c r="F31" s="378">
        <v>11</v>
      </c>
      <c r="G31" s="24" t="str">
        <f>IF((F31=""),"",(VLOOKUP(F31,'Car-Name'!$A$12:$B$44,2)))</f>
        <v>Sony Bishop</v>
      </c>
      <c r="H31" s="381"/>
      <c r="I31" s="28" t="str">
        <f>IF((H31=""),"",(H31-(VLOOKUP(F31,'Leg-5'!$A$12:$C$44,3,FALSE))))</f>
        <v/>
      </c>
      <c r="J31" s="394" t="s">
        <v>43</v>
      </c>
      <c r="K31" s="28">
        <f t="shared" si="4"/>
        <v>3.2835648148148135E-2</v>
      </c>
      <c r="L31" s="381"/>
      <c r="M31" s="381"/>
      <c r="N31" s="28">
        <f t="shared" si="1"/>
        <v>3.2835648148148135E-2</v>
      </c>
      <c r="O31" s="397">
        <v>0</v>
      </c>
      <c r="P31" s="147">
        <f t="shared" si="2"/>
        <v>11</v>
      </c>
      <c r="Q31" s="300" t="str">
        <f>IF('Car-Name'!A31="","",VLOOKUP(F31,'Car-Name'!$A$12:$B$44,2))</f>
        <v>Sony Bishop</v>
      </c>
      <c r="R31" s="148">
        <f t="shared" si="3"/>
        <v>3.2835648148148135E-2</v>
      </c>
      <c r="S31" s="130">
        <f t="shared" si="5"/>
        <v>0</v>
      </c>
      <c r="T31" s="220">
        <f t="shared" si="0"/>
        <v>15</v>
      </c>
      <c r="U31" s="301">
        <f>IF(F31="",(""),((R31+(VLOOKUP(P31,'Leg-4'!$F$12:$U$44,16,FALSE)))))</f>
        <v>0.32863425925925926</v>
      </c>
      <c r="V31" s="8">
        <f>IF(F31="","",(O31+VLOOKUP('Leg-5'!F31,'Leg-4'!$F$12:$V$44,17,FALSE)))</f>
        <v>173</v>
      </c>
      <c r="W31" s="217">
        <f>IF(P31="","",((O31+(VLOOKUP('Leg-5'!P31,'Leg-4'!$F$12:$V$44,17,FALSE)))/(U31*24)))</f>
        <v>21.934211453123901</v>
      </c>
      <c r="X31" s="149">
        <f t="shared" si="6"/>
        <v>17</v>
      </c>
    </row>
    <row r="32" spans="1:24" s="6" customFormat="1" x14ac:dyDescent="0.25">
      <c r="A32" s="255" t="str">
        <f>IF(('Leg-4'!F32=""),"",('Leg-4'!F32))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IF((H32=""),"",(H32-(VLOOKUP(F32,'Leg-5'!$A$12:$C$44,3,FALSE))))</f>
        <v/>
      </c>
      <c r="J32" s="394"/>
      <c r="K32" s="28" t="str">
        <f t="shared" si="4"/>
        <v/>
      </c>
      <c r="L32" s="381"/>
      <c r="M32" s="381"/>
      <c r="N32" s="28" t="str">
        <f t="shared" si="1"/>
        <v/>
      </c>
      <c r="O32" s="397"/>
      <c r="P32" s="147" t="str">
        <f t="shared" si="2"/>
        <v/>
      </c>
      <c r="Q32" s="300" t="e">
        <f>IF('Car-Name'!A32="","",VLOOKUP(F32,'Car-Name'!$A$12:$B$44,2))</f>
        <v>#N/A</v>
      </c>
      <c r="R32" s="148" t="str">
        <f t="shared" si="3"/>
        <v/>
      </c>
      <c r="S32" s="130" t="str">
        <f t="shared" si="5"/>
        <v/>
      </c>
      <c r="T32" s="220" t="str">
        <f t="shared" si="0"/>
        <v/>
      </c>
      <c r="U32" s="301" t="str">
        <f>IF(F32="",(""),((R32+(VLOOKUP(P32,'Leg-4'!$F$12:$U$44,16,FALSE)))))</f>
        <v/>
      </c>
      <c r="V32" s="8" t="str">
        <f>IF(F32="","",(O32+VLOOKUP('Leg-5'!F32,'Leg-4'!$F$12:$V$44,17,FALSE)))</f>
        <v/>
      </c>
      <c r="W32" s="217" t="str">
        <f>IF(P32="","",((O32+(VLOOKUP('Leg-5'!P32,'Leg-4'!$F$12:$V$44,17,FALSE)))/(U32*24)))</f>
        <v/>
      </c>
      <c r="X32" s="149" t="str">
        <f t="shared" si="6"/>
        <v/>
      </c>
    </row>
    <row r="33" spans="1:24" s="6" customFormat="1" x14ac:dyDescent="0.25">
      <c r="A33" s="255" t="str">
        <f>IF(('Leg-4'!F33=""),"",('Leg-4'!F33))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IF((H33=""),"",(H33-(VLOOKUP(F33,'Leg-5'!$A$12:$C$44,3,FALSE))))</f>
        <v/>
      </c>
      <c r="J33" s="394"/>
      <c r="K33" s="28" t="str">
        <f t="shared" si="4"/>
        <v/>
      </c>
      <c r="L33" s="381"/>
      <c r="M33" s="381"/>
      <c r="N33" s="28" t="str">
        <f t="shared" si="1"/>
        <v/>
      </c>
      <c r="O33" s="397"/>
      <c r="P33" s="147" t="str">
        <f t="shared" si="2"/>
        <v/>
      </c>
      <c r="Q33" s="300" t="e">
        <f>IF('Car-Name'!A33="","",VLOOKUP(F33,'Car-Name'!$A$12:$B$44,2))</f>
        <v>#N/A</v>
      </c>
      <c r="R33" s="148" t="str">
        <f t="shared" si="3"/>
        <v/>
      </c>
      <c r="S33" s="130" t="str">
        <f t="shared" si="5"/>
        <v/>
      </c>
      <c r="T33" s="220" t="str">
        <f t="shared" si="0"/>
        <v/>
      </c>
      <c r="U33" s="301" t="str">
        <f>IF(F33="",(""),((R33+(VLOOKUP(P33,'Leg-4'!$F$12:$U$44,16,FALSE)))))</f>
        <v/>
      </c>
      <c r="V33" s="8" t="str">
        <f>IF(F33="","",(O33+VLOOKUP('Leg-5'!F33,'Leg-4'!$F$12:$V$44,17,FALSE)))</f>
        <v/>
      </c>
      <c r="W33" s="217" t="str">
        <f>IF(P33="","",((O33+(VLOOKUP('Leg-5'!P33,'Leg-4'!$F$12:$V$44,17,FALSE)))/(U33*24)))</f>
        <v/>
      </c>
      <c r="X33" s="149" t="str">
        <f t="shared" si="6"/>
        <v/>
      </c>
    </row>
    <row r="34" spans="1:24" s="6" customFormat="1" x14ac:dyDescent="0.25">
      <c r="A34" s="255" t="str">
        <f>IF(('Leg-4'!F34=""),"",('Leg-4'!F34))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IF((H34=""),"",(H34-(VLOOKUP(F34,'Leg-5'!$A$12:$C$44,3,FALSE))))</f>
        <v/>
      </c>
      <c r="J34" s="394"/>
      <c r="K34" s="28" t="str">
        <f t="shared" si="4"/>
        <v/>
      </c>
      <c r="L34" s="381"/>
      <c r="M34" s="381"/>
      <c r="N34" s="28" t="str">
        <f t="shared" si="1"/>
        <v/>
      </c>
      <c r="O34" s="397"/>
      <c r="P34" s="147" t="str">
        <f t="shared" si="2"/>
        <v/>
      </c>
      <c r="Q34" s="300" t="e">
        <f>IF('Car-Name'!A34="","",VLOOKUP(F34,'Car-Name'!$A$12:$B$44,2))</f>
        <v>#N/A</v>
      </c>
      <c r="R34" s="148" t="str">
        <f t="shared" si="3"/>
        <v/>
      </c>
      <c r="S34" s="130" t="str">
        <f t="shared" si="5"/>
        <v/>
      </c>
      <c r="T34" s="220" t="str">
        <f t="shared" si="0"/>
        <v/>
      </c>
      <c r="U34" s="301" t="str">
        <f>IF(F34="",(""),((R34+(VLOOKUP(P34,'Leg-4'!$F$12:$U$44,16,FALSE)))))</f>
        <v/>
      </c>
      <c r="V34" s="8" t="str">
        <f>IF(F34="","",(O34+VLOOKUP('Leg-5'!F34,'Leg-4'!$F$12:$V$44,17,FALSE)))</f>
        <v/>
      </c>
      <c r="W34" s="217" t="str">
        <f>IF(P34="","",((O34+(VLOOKUP('Leg-5'!P34,'Leg-4'!$F$12:$V$44,17,FALSE)))/(U34*24)))</f>
        <v/>
      </c>
      <c r="X34" s="149" t="str">
        <f t="shared" si="6"/>
        <v/>
      </c>
    </row>
    <row r="35" spans="1:24" s="6" customFormat="1" x14ac:dyDescent="0.25">
      <c r="A35" s="255" t="str">
        <f>IF(('Leg-4'!F35=""),"",('Leg-4'!F35))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IF((H35=""),"",(H35-(VLOOKUP(F35,'Leg-5'!$A$12:$C$44,3,FALSE))))</f>
        <v/>
      </c>
      <c r="J35" s="394"/>
      <c r="K35" s="28" t="str">
        <f t="shared" si="4"/>
        <v/>
      </c>
      <c r="L35" s="381"/>
      <c r="M35" s="381"/>
      <c r="N35" s="28" t="str">
        <f t="shared" si="1"/>
        <v/>
      </c>
      <c r="O35" s="397"/>
      <c r="P35" s="147" t="str">
        <f t="shared" si="2"/>
        <v/>
      </c>
      <c r="Q35" s="300" t="str">
        <f>IF('Car-Name'!A35="","",VLOOKUP(F35,'Car-Name'!$A$12:$B$44,2))</f>
        <v/>
      </c>
      <c r="R35" s="148" t="str">
        <f t="shared" si="3"/>
        <v/>
      </c>
      <c r="S35" s="130" t="str">
        <f t="shared" si="5"/>
        <v/>
      </c>
      <c r="T35" s="220" t="str">
        <f t="shared" si="0"/>
        <v/>
      </c>
      <c r="U35" s="301" t="str">
        <f>IF(F35="",(""),((R35+(VLOOKUP(P35,'Leg-4'!$F$12:$U$44,16,FALSE)))))</f>
        <v/>
      </c>
      <c r="V35" s="8" t="str">
        <f>IF(F35="","",(O35+VLOOKUP('Leg-5'!F35,'Leg-4'!$F$12:$V$44,17,FALSE)))</f>
        <v/>
      </c>
      <c r="W35" s="217" t="str">
        <f>IF(P35="","",((O35+(VLOOKUP('Leg-5'!P35,'Leg-4'!$F$12:$V$44,17,FALSE)))/(U35*24)))</f>
        <v/>
      </c>
      <c r="X35" s="149" t="str">
        <f t="shared" si="6"/>
        <v/>
      </c>
    </row>
    <row r="36" spans="1:24" s="6" customFormat="1" x14ac:dyDescent="0.25">
      <c r="A36" s="255" t="str">
        <f>IF(('Leg-4'!F36=""),"",('Leg-4'!F36))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IF((H36=""),"",(H36-(VLOOKUP(F36,'Leg-5'!$A$12:$C$44,3,FALSE))))</f>
        <v/>
      </c>
      <c r="J36" s="394"/>
      <c r="K36" s="28" t="str">
        <f t="shared" si="4"/>
        <v/>
      </c>
      <c r="L36" s="381"/>
      <c r="M36" s="381"/>
      <c r="N36" s="28" t="str">
        <f t="shared" si="1"/>
        <v/>
      </c>
      <c r="O36" s="397"/>
      <c r="P36" s="147" t="str">
        <f t="shared" si="2"/>
        <v/>
      </c>
      <c r="Q36" s="300" t="str">
        <f>IF('Car-Name'!A36="","",VLOOKUP(F36,'Car-Name'!$A$12:$B$44,2))</f>
        <v/>
      </c>
      <c r="R36" s="148" t="str">
        <f t="shared" si="3"/>
        <v/>
      </c>
      <c r="S36" s="130" t="str">
        <f t="shared" si="5"/>
        <v/>
      </c>
      <c r="T36" s="220" t="str">
        <f t="shared" si="0"/>
        <v/>
      </c>
      <c r="U36" s="301" t="str">
        <f>IF(F36="",(""),((R36+(VLOOKUP(P36,'Leg-4'!$F$12:$U$44,16,FALSE)))))</f>
        <v/>
      </c>
      <c r="V36" s="8" t="str">
        <f>IF(F36="","",(O36+VLOOKUP('Leg-5'!F36,'Leg-4'!$F$12:$V$44,17,FALSE)))</f>
        <v/>
      </c>
      <c r="W36" s="217" t="str">
        <f>IF(P36="","",((O36+(VLOOKUP('Leg-5'!P36,'Leg-4'!$F$12:$V$44,17,FALSE)))/(U36*24)))</f>
        <v/>
      </c>
      <c r="X36" s="149" t="str">
        <f t="shared" si="6"/>
        <v/>
      </c>
    </row>
    <row r="37" spans="1:24" s="6" customFormat="1" x14ac:dyDescent="0.25">
      <c r="A37" s="255" t="str">
        <f>IF(('Leg-4'!F37=""),"",('Leg-4'!F37))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IF((H37=""),"",(H37-(VLOOKUP(F37,'Leg-5'!$A$12:$C$44,3,FALSE))))</f>
        <v/>
      </c>
      <c r="J37" s="394"/>
      <c r="K37" s="28" t="str">
        <f t="shared" si="4"/>
        <v/>
      </c>
      <c r="L37" s="381"/>
      <c r="M37" s="381"/>
      <c r="N37" s="28" t="str">
        <f t="shared" si="1"/>
        <v/>
      </c>
      <c r="O37" s="397"/>
      <c r="P37" s="147" t="str">
        <f t="shared" si="2"/>
        <v/>
      </c>
      <c r="Q37" s="300" t="str">
        <f>IF('Car-Name'!A37="","",VLOOKUP(F37,'Car-Name'!$A$12:$B$44,2))</f>
        <v/>
      </c>
      <c r="R37" s="148" t="str">
        <f t="shared" si="3"/>
        <v/>
      </c>
      <c r="S37" s="130" t="str">
        <f t="shared" si="5"/>
        <v/>
      </c>
      <c r="T37" s="220" t="str">
        <f t="shared" si="0"/>
        <v/>
      </c>
      <c r="U37" s="301" t="str">
        <f>IF(F37="",(""),((R37+(VLOOKUP(P37,'Leg-4'!$F$12:$U$44,16,FALSE)))))</f>
        <v/>
      </c>
      <c r="V37" s="8" t="str">
        <f>IF(F37="","",(O37+VLOOKUP('Leg-5'!F37,'Leg-4'!$F$12:$V$44,17,FALSE)))</f>
        <v/>
      </c>
      <c r="W37" s="217" t="str">
        <f>IF(P37="","",((O37+(VLOOKUP('Leg-5'!P37,'Leg-4'!$F$12:$V$44,17,FALSE)))/(U37*24)))</f>
        <v/>
      </c>
      <c r="X37" s="149" t="str">
        <f t="shared" si="6"/>
        <v/>
      </c>
    </row>
    <row r="38" spans="1:24" s="6" customFormat="1" x14ac:dyDescent="0.25">
      <c r="A38" s="255" t="str">
        <f>IF(('Leg-4'!F38=""),"",('Leg-4'!F38))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IF((H38=""),"",(H38-(VLOOKUP(F38,'Leg-5'!$A$12:$C$44,3,FALSE))))</f>
        <v/>
      </c>
      <c r="J38" s="394"/>
      <c r="K38" s="28" t="str">
        <f t="shared" si="4"/>
        <v/>
      </c>
      <c r="L38" s="381"/>
      <c r="M38" s="381"/>
      <c r="N38" s="28" t="str">
        <f t="shared" si="1"/>
        <v/>
      </c>
      <c r="O38" s="397"/>
      <c r="P38" s="147" t="str">
        <f t="shared" si="2"/>
        <v/>
      </c>
      <c r="Q38" s="300" t="str">
        <f>IF('Car-Name'!A38="","",VLOOKUP(F38,'Car-Name'!$A$12:$B$44,2))</f>
        <v/>
      </c>
      <c r="R38" s="148" t="str">
        <f t="shared" si="3"/>
        <v/>
      </c>
      <c r="S38" s="130" t="str">
        <f t="shared" si="5"/>
        <v/>
      </c>
      <c r="T38" s="220" t="str">
        <f t="shared" si="0"/>
        <v/>
      </c>
      <c r="U38" s="301" t="str">
        <f>IF(F38="",(""),((R38+(VLOOKUP(P38,'Leg-4'!$F$12:$U$44,16,FALSE)))))</f>
        <v/>
      </c>
      <c r="V38" s="8" t="str">
        <f>IF(F38="","",(O38+VLOOKUP('Leg-5'!F38,'Leg-4'!$F$12:$V$44,17,FALSE)))</f>
        <v/>
      </c>
      <c r="W38" s="217" t="str">
        <f>IF(P38="","",((O38+(VLOOKUP('Leg-5'!P38,'Leg-4'!$F$12:$V$44,17,FALSE)))/(U38*24)))</f>
        <v/>
      </c>
      <c r="X38" s="149" t="str">
        <f t="shared" si="6"/>
        <v/>
      </c>
    </row>
    <row r="39" spans="1:24" s="6" customFormat="1" x14ac:dyDescent="0.25">
      <c r="A39" s="255" t="str">
        <f>IF(('Leg-4'!F39=""),"",('Leg-4'!F39))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IF((H39=""),"",(H39-(VLOOKUP(F39,'Leg-5'!$A$12:$C$44,3,FALSE))))</f>
        <v/>
      </c>
      <c r="J39" s="394"/>
      <c r="K39" s="28" t="str">
        <f t="shared" si="4"/>
        <v/>
      </c>
      <c r="L39" s="381"/>
      <c r="M39" s="381"/>
      <c r="N39" s="28" t="str">
        <f t="shared" si="1"/>
        <v/>
      </c>
      <c r="O39" s="397"/>
      <c r="P39" s="147" t="str">
        <f t="shared" si="2"/>
        <v/>
      </c>
      <c r="Q39" s="300" t="str">
        <f>IF('Car-Name'!A39="","",VLOOKUP(F39,'Car-Name'!$A$12:$B$44,2))</f>
        <v/>
      </c>
      <c r="R39" s="148" t="str">
        <f t="shared" si="3"/>
        <v/>
      </c>
      <c r="S39" s="130" t="str">
        <f t="shared" si="5"/>
        <v/>
      </c>
      <c r="T39" s="220" t="str">
        <f t="shared" si="0"/>
        <v/>
      </c>
      <c r="U39" s="301" t="str">
        <f>IF(F39="",(""),((R39+(VLOOKUP(P39,'Leg-4'!$F$12:$U$44,16,FALSE)))))</f>
        <v/>
      </c>
      <c r="V39" s="8" t="str">
        <f>IF(F39="","",(O39+VLOOKUP('Leg-5'!F39,'Leg-4'!$F$12:$V$44,17,FALSE)))</f>
        <v/>
      </c>
      <c r="W39" s="217" t="str">
        <f>IF(P39="","",((O39+(VLOOKUP('Leg-5'!P39,'Leg-4'!$F$12:$V$44,17,FALSE)))/(U39*24)))</f>
        <v/>
      </c>
      <c r="X39" s="149" t="str">
        <f t="shared" si="6"/>
        <v/>
      </c>
    </row>
    <row r="40" spans="1:24" s="6" customFormat="1" x14ac:dyDescent="0.25">
      <c r="A40" s="255" t="str">
        <f>IF(('Leg-4'!F40=""),"",('Leg-4'!F40))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IF((H40=""),"",(H40-(VLOOKUP(F40,'Leg-5'!$A$12:$C$44,3,FALSE))))</f>
        <v/>
      </c>
      <c r="J40" s="394"/>
      <c r="K40" s="28" t="str">
        <f t="shared" si="4"/>
        <v/>
      </c>
      <c r="L40" s="381"/>
      <c r="M40" s="381"/>
      <c r="N40" s="28" t="str">
        <f t="shared" si="1"/>
        <v/>
      </c>
      <c r="O40" s="397"/>
      <c r="P40" s="147" t="str">
        <f t="shared" si="2"/>
        <v/>
      </c>
      <c r="Q40" s="300" t="str">
        <f>IF('Car-Name'!A40="","",VLOOKUP(F40,'Car-Name'!$A$12:$B$44,2))</f>
        <v/>
      </c>
      <c r="R40" s="148" t="str">
        <f t="shared" si="3"/>
        <v/>
      </c>
      <c r="S40" s="130" t="str">
        <f t="shared" si="5"/>
        <v/>
      </c>
      <c r="T40" s="220" t="str">
        <f t="shared" si="0"/>
        <v/>
      </c>
      <c r="U40" s="301" t="str">
        <f>IF(F40="",(""),((R40+(VLOOKUP(P40,'Leg-4'!$F$12:$U$44,16,FALSE)))))</f>
        <v/>
      </c>
      <c r="V40" s="8" t="str">
        <f>IF(F40="","",(O40+VLOOKUP('Leg-5'!F40,'Leg-4'!$F$12:$V$44,17,FALSE)))</f>
        <v/>
      </c>
      <c r="W40" s="217" t="str">
        <f>IF(P40="","",((O40+(VLOOKUP('Leg-5'!P40,'Leg-4'!$F$12:$V$44,17,FALSE)))/(U40*24)))</f>
        <v/>
      </c>
      <c r="X40" s="149" t="str">
        <f t="shared" si="6"/>
        <v/>
      </c>
    </row>
    <row r="41" spans="1:24" s="6" customFormat="1" x14ac:dyDescent="0.25">
      <c r="A41" s="255" t="str">
        <f>IF(('Leg-4'!F41=""),"",('Leg-4'!F41))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IF((H41=""),"",(H41-(VLOOKUP(F41,'Leg-5'!$A$12:$C$44,3,FALSE))))</f>
        <v/>
      </c>
      <c r="J41" s="394"/>
      <c r="K41" s="28" t="str">
        <f t="shared" si="4"/>
        <v/>
      </c>
      <c r="L41" s="381"/>
      <c r="M41" s="381"/>
      <c r="N41" s="28" t="str">
        <f t="shared" si="1"/>
        <v/>
      </c>
      <c r="O41" s="397"/>
      <c r="P41" s="147" t="str">
        <f t="shared" si="2"/>
        <v/>
      </c>
      <c r="Q41" s="300" t="str">
        <f>IF('Car-Name'!A41="","",VLOOKUP(F41,'Car-Name'!$A$12:$B$44,2))</f>
        <v/>
      </c>
      <c r="R41" s="148" t="str">
        <f t="shared" si="3"/>
        <v/>
      </c>
      <c r="S41" s="130" t="str">
        <f t="shared" si="5"/>
        <v/>
      </c>
      <c r="T41" s="220" t="str">
        <f t="shared" si="0"/>
        <v/>
      </c>
      <c r="U41" s="301" t="str">
        <f>IF(F41="",(""),((R41+(VLOOKUP(P41,'Leg-4'!$F$12:$U$44,16,FALSE)))))</f>
        <v/>
      </c>
      <c r="V41" s="8" t="str">
        <f>IF(F41="","",(O41+VLOOKUP('Leg-5'!F41,'Leg-4'!$F$12:$V$44,17,FALSE)))</f>
        <v/>
      </c>
      <c r="W41" s="217" t="str">
        <f>IF(P41="","",((O41+(VLOOKUP('Leg-5'!P41,'Leg-4'!$F$12:$V$44,17,FALSE)))/(U41*24)))</f>
        <v/>
      </c>
      <c r="X41" s="149" t="str">
        <f t="shared" si="6"/>
        <v/>
      </c>
    </row>
    <row r="42" spans="1:24" s="6" customFormat="1" x14ac:dyDescent="0.25">
      <c r="A42" s="255" t="str">
        <f>IF(('Leg-4'!F42=""),"",('Leg-4'!F42))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IF((H42=""),"",(H42-(VLOOKUP(F42,'Leg-5'!$A$12:$C$44,3,FALSE))))</f>
        <v/>
      </c>
      <c r="J42" s="394"/>
      <c r="K42" s="28" t="str">
        <f t="shared" si="4"/>
        <v/>
      </c>
      <c r="L42" s="381"/>
      <c r="M42" s="381"/>
      <c r="N42" s="28" t="str">
        <f t="shared" si="1"/>
        <v/>
      </c>
      <c r="O42" s="397"/>
      <c r="P42" s="147" t="str">
        <f t="shared" si="2"/>
        <v/>
      </c>
      <c r="Q42" s="300" t="str">
        <f>IF('Car-Name'!A42="","",VLOOKUP(F42,'Car-Name'!$A$12:$B$44,2))</f>
        <v/>
      </c>
      <c r="R42" s="148" t="str">
        <f t="shared" si="3"/>
        <v/>
      </c>
      <c r="S42" s="130" t="str">
        <f t="shared" si="5"/>
        <v/>
      </c>
      <c r="T42" s="220" t="str">
        <f t="shared" si="0"/>
        <v/>
      </c>
      <c r="U42" s="301" t="str">
        <f>IF(F42="",(""),((R42+(VLOOKUP(P42,'Leg-4'!$F$12:$U$44,16,FALSE)))))</f>
        <v/>
      </c>
      <c r="V42" s="8" t="str">
        <f>IF(F42="","",(O42+VLOOKUP('Leg-5'!F42,'Leg-4'!$F$12:$V$44,17,FALSE)))</f>
        <v/>
      </c>
      <c r="W42" s="217" t="str">
        <f>IF(P42="","",((O42+(VLOOKUP('Leg-5'!P42,'Leg-4'!$F$12:$V$44,17,FALSE)))/(U42*24)))</f>
        <v/>
      </c>
      <c r="X42" s="149" t="str">
        <f t="shared" si="6"/>
        <v/>
      </c>
    </row>
    <row r="43" spans="1:24" s="6" customFormat="1" x14ac:dyDescent="0.25">
      <c r="A43" s="255" t="str">
        <f>IF(('Leg-4'!F43=""),"",('Leg-4'!F43))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IF((H43=""),"",(H43-(VLOOKUP(F43,'Leg-5'!$A$12:$C$44,3,FALSE))))</f>
        <v/>
      </c>
      <c r="J43" s="394"/>
      <c r="K43" s="28" t="str">
        <f t="shared" si="4"/>
        <v/>
      </c>
      <c r="L43" s="381"/>
      <c r="M43" s="381"/>
      <c r="N43" s="28" t="str">
        <f t="shared" si="1"/>
        <v/>
      </c>
      <c r="O43" s="397"/>
      <c r="P43" s="147" t="str">
        <f t="shared" si="2"/>
        <v/>
      </c>
      <c r="Q43" s="300" t="str">
        <f>IF('Car-Name'!A43="","",VLOOKUP(F43,'Car-Name'!$A$12:$B$44,2))</f>
        <v/>
      </c>
      <c r="R43" s="148" t="str">
        <f t="shared" si="3"/>
        <v/>
      </c>
      <c r="S43" s="130" t="str">
        <f t="shared" si="5"/>
        <v/>
      </c>
      <c r="T43" s="220" t="str">
        <f t="shared" si="0"/>
        <v/>
      </c>
      <c r="U43" s="301" t="str">
        <f>IF(F43="",(""),((R43+(VLOOKUP(P43,'Leg-4'!$F$12:$U$44,16,FALSE)))))</f>
        <v/>
      </c>
      <c r="V43" s="8" t="str">
        <f>IF(F43="","",(O43+VLOOKUP('Leg-5'!F43,'Leg-4'!$F$12:$V$44,17,FALSE)))</f>
        <v/>
      </c>
      <c r="W43" s="217" t="str">
        <f>IF(P43="","",((O43+(VLOOKUP('Leg-5'!P43,'Leg-4'!$F$12:$V$44,17,FALSE)))/(U43*24)))</f>
        <v/>
      </c>
      <c r="X43" s="149" t="str">
        <f t="shared" si="6"/>
        <v/>
      </c>
    </row>
    <row r="44" spans="1:24" s="6" customFormat="1" ht="15.75" thickBot="1" x14ac:dyDescent="0.3">
      <c r="A44" s="299" t="str">
        <f>IF(('Leg-4'!F44=""),"",('Leg-4'!F44))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IF((H44=""),"",(H44-(VLOOKUP(F44,'Leg-5'!$A$12:$C$44,3,FALSE))))</f>
        <v/>
      </c>
      <c r="J44" s="395"/>
      <c r="K44" s="29" t="str">
        <f t="shared" si="4"/>
        <v/>
      </c>
      <c r="L44" s="382"/>
      <c r="M44" s="382"/>
      <c r="N44" s="29" t="str">
        <f t="shared" si="1"/>
        <v/>
      </c>
      <c r="O44" s="398"/>
      <c r="P44" s="152" t="str">
        <f t="shared" si="2"/>
        <v/>
      </c>
      <c r="Q44" s="305" t="str">
        <f>IF('Car-Name'!A44="","",VLOOKUP(F44,'Car-Name'!$A$12:$B$44,2))</f>
        <v/>
      </c>
      <c r="R44" s="153" t="str">
        <f t="shared" si="3"/>
        <v/>
      </c>
      <c r="S44" s="135" t="str">
        <f t="shared" si="5"/>
        <v/>
      </c>
      <c r="T44" s="306" t="str">
        <f t="shared" si="0"/>
        <v/>
      </c>
      <c r="U44" s="307" t="str">
        <f>IF(F44="",(""),((R44+(VLOOKUP(P44,'Leg-4'!$F$12:$U$44,16,FALSE)))))</f>
        <v/>
      </c>
      <c r="V44" s="9" t="str">
        <f>IF(F44="","",(O44+VLOOKUP('Leg-5'!F44,'Leg-4'!$F$12:$V$44,17,FALSE)))</f>
        <v/>
      </c>
      <c r="W44" s="235" t="str">
        <f>IF(P44="","",((O44+(VLOOKUP('Leg-5'!P44,'Leg-4'!$F$12:$V$44,17,FALSE)))/(U44*24)))</f>
        <v/>
      </c>
      <c r="X44" s="154" t="str">
        <f>IF(W44="","",(RANK(U44,$U$12:$U$43,1)))</f>
        <v/>
      </c>
    </row>
  </sheetData>
  <sheetProtection algorithmName="SHA-512" hashValue="UOzXf29Ht4LZyehxKQ8B4Xt1eKvpWhW8rYsBN4KCyDAZXPKrfoRwHSTootaumKKazO3agn5jPqCma8sKdsqhNw==" saltValue="qvfJva9YoUO5oWbAcqkMpg==" spinCount="100000" sheet="1" objects="1" scenarios="1"/>
  <mergeCells count="15">
    <mergeCell ref="R3:T3"/>
    <mergeCell ref="U3:X3"/>
    <mergeCell ref="H5:I5"/>
    <mergeCell ref="J5:K5"/>
    <mergeCell ref="L5:N5"/>
    <mergeCell ref="U5:X5"/>
    <mergeCell ref="H4:I4"/>
    <mergeCell ref="J4:K4"/>
    <mergeCell ref="L4:M4"/>
    <mergeCell ref="A1:E1"/>
    <mergeCell ref="L2:N2"/>
    <mergeCell ref="G3:J3"/>
    <mergeCell ref="H6:I6"/>
    <mergeCell ref="J6:K6"/>
    <mergeCell ref="L6:N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F1C7-0F82-43B4-A4F5-F8785BE25F10}">
  <dimension ref="A1:AH44"/>
  <sheetViews>
    <sheetView topLeftCell="A6" workbookViewId="0">
      <selection activeCell="P26" sqref="P26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7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  <col min="25" max="25" width="7" customWidth="1"/>
    <col min="26" max="26" width="17.28515625" style="6" customWidth="1"/>
    <col min="27" max="27" width="9.28515625" customWidth="1"/>
    <col min="28" max="28" width="8.85546875" customWidth="1"/>
    <col min="29" max="29" width="6.42578125" customWidth="1"/>
    <col min="30" max="30" width="8.7109375" style="6" customWidth="1"/>
    <col min="31" max="31" width="8.28515625" customWidth="1"/>
    <col min="34" max="34" width="6.5703125" style="6" customWidth="1"/>
  </cols>
  <sheetData>
    <row r="1" spans="1:34" ht="19.5" thickBot="1" x14ac:dyDescent="0.35">
      <c r="A1" s="496" t="s">
        <v>154</v>
      </c>
      <c r="B1" s="497"/>
      <c r="C1" s="497"/>
      <c r="D1" s="497"/>
      <c r="E1" s="498"/>
      <c r="F1" s="256" t="s">
        <v>158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162</v>
      </c>
      <c r="R1" s="182"/>
      <c r="S1" s="183"/>
      <c r="T1" s="184"/>
      <c r="U1" s="185"/>
      <c r="V1" s="185"/>
      <c r="W1" s="184"/>
      <c r="X1" s="187"/>
      <c r="Z1" s="404"/>
    </row>
    <row r="2" spans="1:34" ht="15.75" thickBot="1" x14ac:dyDescent="0.3">
      <c r="A2" s="32"/>
      <c r="B2" s="33"/>
      <c r="C2" s="34"/>
      <c r="D2" s="247" t="s">
        <v>49</v>
      </c>
      <c r="E2" s="366">
        <v>44369</v>
      </c>
      <c r="F2" s="66"/>
      <c r="G2" s="67"/>
      <c r="H2" s="68"/>
      <c r="I2" s="69"/>
      <c r="J2" s="69"/>
      <c r="K2" s="70" t="s">
        <v>49</v>
      </c>
      <c r="L2" s="501">
        <v>44369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  <c r="Z2" s="404"/>
    </row>
    <row r="3" spans="1:34" ht="19.5" thickBot="1" x14ac:dyDescent="0.35">
      <c r="A3" s="248" t="s">
        <v>155</v>
      </c>
      <c r="B3" s="249"/>
      <c r="C3" s="250"/>
      <c r="D3" s="251"/>
      <c r="E3" s="52" t="s">
        <v>38</v>
      </c>
      <c r="F3" s="66"/>
      <c r="G3" s="521" t="s">
        <v>159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163</v>
      </c>
      <c r="S3" s="524"/>
      <c r="T3" s="525"/>
      <c r="U3" s="524" t="s">
        <v>164</v>
      </c>
      <c r="V3" s="524"/>
      <c r="W3" s="524"/>
      <c r="X3" s="525"/>
      <c r="Z3" s="404"/>
      <c r="AA3" s="404"/>
    </row>
    <row r="4" spans="1:3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2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34" ht="19.5" thickBot="1" x14ac:dyDescent="0.35">
      <c r="A5" s="46"/>
      <c r="B5" s="272" t="s">
        <v>105</v>
      </c>
      <c r="C5" s="393" t="s">
        <v>354</v>
      </c>
      <c r="D5" s="371" t="s">
        <v>355</v>
      </c>
      <c r="E5" s="48" t="s">
        <v>157</v>
      </c>
      <c r="F5" s="66"/>
      <c r="G5" s="270" t="s">
        <v>101</v>
      </c>
      <c r="H5" s="486" t="s">
        <v>354</v>
      </c>
      <c r="I5" s="487"/>
      <c r="J5" s="486" t="s">
        <v>355</v>
      </c>
      <c r="K5" s="487"/>
      <c r="L5" s="527" t="s">
        <v>160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  <c r="Y5" s="348"/>
      <c r="Z5" s="415"/>
      <c r="AA5" s="348"/>
      <c r="AB5" s="348"/>
      <c r="AC5" s="348"/>
      <c r="AD5" s="415"/>
      <c r="AE5" s="348"/>
      <c r="AF5" s="348"/>
      <c r="AG5" s="348"/>
      <c r="AH5" s="415"/>
    </row>
    <row r="6" spans="1:34" ht="19.5" thickBot="1" x14ac:dyDescent="0.35">
      <c r="A6" s="49"/>
      <c r="B6" s="273" t="s">
        <v>107</v>
      </c>
      <c r="C6" s="390">
        <v>164872</v>
      </c>
      <c r="D6" s="368">
        <v>164931</v>
      </c>
      <c r="E6" s="51">
        <f>(D6-C6)</f>
        <v>59</v>
      </c>
      <c r="F6" s="66"/>
      <c r="G6" s="271" t="s">
        <v>102</v>
      </c>
      <c r="H6" s="484">
        <v>83272</v>
      </c>
      <c r="I6" s="485"/>
      <c r="J6" s="484">
        <v>83333</v>
      </c>
      <c r="K6" s="485"/>
      <c r="L6" s="488">
        <f>(J6-H6)</f>
        <v>61</v>
      </c>
      <c r="M6" s="520"/>
      <c r="N6" s="490"/>
      <c r="O6" s="261"/>
      <c r="P6" s="203" t="s">
        <v>156</v>
      </c>
      <c r="Q6" s="203" t="s">
        <v>156</v>
      </c>
      <c r="R6" s="204" t="s">
        <v>156</v>
      </c>
      <c r="S6" s="119" t="s">
        <v>156</v>
      </c>
      <c r="T6" s="205" t="s">
        <v>156</v>
      </c>
      <c r="U6" s="206" t="s">
        <v>165</v>
      </c>
      <c r="V6" s="207" t="s">
        <v>165</v>
      </c>
      <c r="W6" s="287" t="s">
        <v>165</v>
      </c>
      <c r="X6" s="284" t="s">
        <v>165</v>
      </c>
      <c r="Y6" s="348"/>
      <c r="Z6" s="415"/>
      <c r="AA6" s="348"/>
      <c r="AB6" s="348"/>
      <c r="AC6" s="348"/>
      <c r="AD6" s="415"/>
      <c r="AE6" s="348"/>
      <c r="AF6" s="348"/>
      <c r="AG6" s="348"/>
      <c r="AH6" s="415"/>
    </row>
    <row r="7" spans="1:34" s="6" customFormat="1" x14ac:dyDescent="0.25">
      <c r="A7" s="52" t="s">
        <v>39</v>
      </c>
      <c r="B7" s="52"/>
      <c r="C7" s="53" t="s">
        <v>156</v>
      </c>
      <c r="D7" s="54"/>
      <c r="E7" s="53"/>
      <c r="F7" s="82" t="s">
        <v>47</v>
      </c>
      <c r="G7" s="83" t="s">
        <v>47</v>
      </c>
      <c r="H7" s="84" t="s">
        <v>156</v>
      </c>
      <c r="I7" s="83" t="s">
        <v>156</v>
      </c>
      <c r="J7" s="83" t="s">
        <v>156</v>
      </c>
      <c r="K7" s="84" t="s">
        <v>156</v>
      </c>
      <c r="L7" s="83" t="s">
        <v>156</v>
      </c>
      <c r="M7" s="83" t="s">
        <v>156</v>
      </c>
      <c r="N7" s="84" t="s">
        <v>161</v>
      </c>
      <c r="O7" s="262" t="s">
        <v>156</v>
      </c>
      <c r="P7" s="142" t="s">
        <v>47</v>
      </c>
      <c r="Q7" s="209" t="s">
        <v>47</v>
      </c>
      <c r="R7" s="210" t="s">
        <v>44</v>
      </c>
      <c r="S7" s="211" t="s">
        <v>14</v>
      </c>
      <c r="T7" s="283" t="s">
        <v>87</v>
      </c>
      <c r="U7" s="212" t="s">
        <v>44</v>
      </c>
      <c r="V7" s="213" t="s">
        <v>44</v>
      </c>
      <c r="W7" s="288" t="s">
        <v>14</v>
      </c>
      <c r="X7" s="283" t="s">
        <v>87</v>
      </c>
      <c r="Y7" s="415"/>
      <c r="Z7" s="415"/>
      <c r="AA7" s="415"/>
      <c r="AB7" s="415"/>
      <c r="AC7" s="415"/>
      <c r="AD7" s="415"/>
      <c r="AE7" s="415"/>
      <c r="AF7" s="415"/>
      <c r="AG7" s="415"/>
      <c r="AH7" s="415"/>
    </row>
    <row r="8" spans="1:3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327" t="s">
        <v>308</v>
      </c>
      <c r="M8" s="327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323" t="s">
        <v>45</v>
      </c>
      <c r="X8" s="149" t="s">
        <v>4</v>
      </c>
      <c r="Y8" s="415"/>
      <c r="Z8" s="415"/>
      <c r="AA8" s="415"/>
      <c r="AB8" s="415"/>
      <c r="AC8" s="415"/>
      <c r="AD8" s="415"/>
      <c r="AE8" s="415"/>
      <c r="AF8" s="415"/>
      <c r="AG8" s="415"/>
      <c r="AH8" s="415"/>
    </row>
    <row r="9" spans="1:3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IF(E2=('Leg-5'!E2),"",("Slow-Cars-Out-First"))</f>
        <v/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156</v>
      </c>
      <c r="U9" s="291" t="s">
        <v>10</v>
      </c>
      <c r="V9" s="226" t="s">
        <v>67</v>
      </c>
      <c r="W9" s="290" t="s">
        <v>167</v>
      </c>
      <c r="X9" s="286" t="s">
        <v>166</v>
      </c>
      <c r="Y9" s="415"/>
      <c r="Z9" s="415"/>
      <c r="AA9" s="416"/>
      <c r="AB9" s="415"/>
      <c r="AC9" s="415"/>
      <c r="AD9" s="415"/>
      <c r="AE9" s="415"/>
      <c r="AF9" s="415"/>
      <c r="AG9" s="415"/>
      <c r="AH9" s="415"/>
    </row>
    <row r="10" spans="1:3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</row>
    <row r="11" spans="1:3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66" t="s">
        <v>89</v>
      </c>
      <c r="Q11" s="467" t="s">
        <v>90</v>
      </c>
      <c r="R11" s="468" t="s">
        <v>10</v>
      </c>
      <c r="S11" s="469" t="s">
        <v>37</v>
      </c>
      <c r="T11" s="456" t="s">
        <v>92</v>
      </c>
      <c r="U11" s="471" t="s">
        <v>10</v>
      </c>
      <c r="V11" s="458" t="s">
        <v>89</v>
      </c>
      <c r="W11" s="459" t="s">
        <v>37</v>
      </c>
      <c r="X11" s="456" t="s">
        <v>92</v>
      </c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</row>
    <row r="12" spans="1:34" s="6" customFormat="1" x14ac:dyDescent="0.25">
      <c r="A12" s="255">
        <f>IF(('Leg-5'!F12=""),"",('Leg-5'!F12))</f>
        <v>18</v>
      </c>
      <c r="B12" s="60" t="str">
        <f>IF((A12=""),"",VLOOKUP(A12,'Car-Name'!$A$12:$B$44,2))</f>
        <v>Matt Hansen</v>
      </c>
      <c r="C12" s="369">
        <v>0.2590277777777778</v>
      </c>
      <c r="D12" s="60" t="str">
        <f>IF((A12=""),"",VLOOKUP(A12,'Car-Name'!$A$12:$C$44,3))</f>
        <v>509-998-9927</v>
      </c>
      <c r="E12" s="374"/>
      <c r="F12" s="377">
        <v>18</v>
      </c>
      <c r="G12" s="23" t="str">
        <f>IF((F12=""),"",(VLOOKUP(F12,'Car-Name'!$A$12:$B$44,2)))</f>
        <v>Matt Hansen</v>
      </c>
      <c r="H12" s="380">
        <v>0.30685185185185188</v>
      </c>
      <c r="I12" s="26">
        <f>IF((H12=""),"",(H12-(VLOOKUP(F12,'Leg-6'!$A$12:$C$44,3,FALSE))))</f>
        <v>4.7824074074074074E-2</v>
      </c>
      <c r="J12" s="383"/>
      <c r="K12" s="26" t="str">
        <f>IF((J12="Slow"),(((1/24/4))+(MAX($I$12:$I$44))),"" )</f>
        <v/>
      </c>
      <c r="L12" s="380"/>
      <c r="M12" s="380"/>
      <c r="N12" s="27">
        <f>IF(G12="","",IF((J12="slow"),SUM(K12:M12),(SUM(I12,L12,M12))))</f>
        <v>4.7824074074074074E-2</v>
      </c>
      <c r="O12" s="396">
        <v>59</v>
      </c>
      <c r="P12" s="236">
        <f>IF(F12="","",F12)</f>
        <v>18</v>
      </c>
      <c r="Q12" s="302" t="str">
        <f>IF('Car-Name'!A12="","",VLOOKUP(F12,'Car-Name'!$A$12:$B$44,2))</f>
        <v>Matt Hansen</v>
      </c>
      <c r="R12" s="303">
        <f>IF(N12="",(""),(N12))</f>
        <v>4.7824074074074074E-2</v>
      </c>
      <c r="S12" s="304">
        <f>IF(R12="",(""),(O12/(R12*24)))</f>
        <v>51.403678606001932</v>
      </c>
      <c r="T12" s="214">
        <f t="shared" ref="T12:T44" si="0">IF(R12="","",(RANK(R12,$R$12:$R$44,1)))</f>
        <v>7</v>
      </c>
      <c r="U12" s="308">
        <f>IF(F12="",(""),((R12+(VLOOKUP(P12,'Leg-5'!$F$12:$U$44,16,FALSE)))))</f>
        <v>0.2820138888888889</v>
      </c>
      <c r="V12" s="12">
        <f>IF(F12="","",(O12+VLOOKUP('Leg-6'!F12,'Leg-5'!$F$12:$V$44,17,FALSE)))</f>
        <v>334</v>
      </c>
      <c r="W12" s="238">
        <f>IF(P12="","",((O12+(VLOOKUP('Leg-6'!P12,'Leg-5'!$F$12:$V$44,17,FALSE)))/(U12*24)))</f>
        <v>49.347451366658454</v>
      </c>
      <c r="X12" s="144">
        <f t="shared" ref="X12:X42" si="1">IF(W12="","",(RANK(U12,$U$12:$U$43,1)))</f>
        <v>7</v>
      </c>
      <c r="Y12" s="415"/>
      <c r="Z12" s="415"/>
      <c r="AA12" s="415"/>
      <c r="AB12" s="415"/>
      <c r="AC12" s="415"/>
      <c r="AD12" s="415"/>
      <c r="AE12" s="415"/>
      <c r="AF12" s="415"/>
      <c r="AG12" s="415"/>
      <c r="AH12" s="415" t="s">
        <v>290</v>
      </c>
    </row>
    <row r="13" spans="1:34" s="6" customFormat="1" x14ac:dyDescent="0.25">
      <c r="A13" s="255">
        <f>IF(('Leg-5'!F13=""),"",('Leg-5'!F13))</f>
        <v>13</v>
      </c>
      <c r="B13" s="254" t="str">
        <f>IF((A13=""),"",VLOOKUP(A13,'Car-Name'!$A$12:$B$44,2))</f>
        <v>Janet Cerovski</v>
      </c>
      <c r="C13" s="372">
        <v>0.25972222222222224</v>
      </c>
      <c r="D13" s="254" t="str">
        <f>IF((A13=""),"",VLOOKUP(A13,'Car-Name'!$A$12:$C$44,3))</f>
        <v>406-458-9450</v>
      </c>
      <c r="E13" s="375"/>
      <c r="F13" s="378">
        <v>17</v>
      </c>
      <c r="G13" s="24" t="str">
        <f>IF((F13=""),"",(VLOOKUP(F13,'Car-Name'!$A$12:$B$44,2)))</f>
        <v>Dan Brown</v>
      </c>
      <c r="H13" s="381">
        <v>0.30770833333333331</v>
      </c>
      <c r="I13" s="28">
        <f>IF((H13=""),"",(H13-(VLOOKUP(F13,'Leg-6'!$A$12:$C$44,3,FALSE))))</f>
        <v>4.7268518518518488E-2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2">IF(G13="","",IF((J13="slow"),SUM(K13:M13),(SUM(I13,L13,M13))))</f>
        <v>4.7268518518518488E-2</v>
      </c>
      <c r="O13" s="397">
        <v>59</v>
      </c>
      <c r="P13" s="147">
        <f t="shared" ref="P13:P44" si="3">IF(F13="","",F13)</f>
        <v>17</v>
      </c>
      <c r="Q13" s="300" t="str">
        <f>IF('Car-Name'!A13="","",VLOOKUP(F13,'Car-Name'!$A$12:$B$44,2))</f>
        <v>Dan Brown</v>
      </c>
      <c r="R13" s="148">
        <f t="shared" ref="R13:R44" si="4">IF(N13="",(""),(N13))</f>
        <v>4.7268518518518488E-2</v>
      </c>
      <c r="S13" s="130">
        <f>IF(R13="",(""),(O13/(R13*24)))</f>
        <v>52.007835455435881</v>
      </c>
      <c r="T13" s="220">
        <f t="shared" si="0"/>
        <v>5</v>
      </c>
      <c r="U13" s="301">
        <f>IF(F13="",(""),((R13+(VLOOKUP(P13,'Leg-5'!$F$12:$U$44,16,FALSE)))))</f>
        <v>0.2730555555555555</v>
      </c>
      <c r="V13" s="8">
        <f>IF(F13="","",(O13+VLOOKUP('Leg-6'!F13,'Leg-5'!$F$12:$V$44,17,FALSE)))</f>
        <v>334</v>
      </c>
      <c r="W13" s="217">
        <f>IF(P13="","",((O13+(VLOOKUP('Leg-6'!P13,'Leg-5'!$F$12:$V$44,17,FALSE)))/(U13*24)))</f>
        <v>50.966429298067155</v>
      </c>
      <c r="X13" s="149">
        <f t="shared" si="1"/>
        <v>4</v>
      </c>
      <c r="Y13" s="415"/>
      <c r="Z13" s="415"/>
      <c r="AA13" s="415"/>
      <c r="AB13" s="415"/>
      <c r="AC13" s="415"/>
      <c r="AD13" s="415"/>
      <c r="AE13" s="415"/>
      <c r="AF13" s="415"/>
      <c r="AG13" s="415"/>
      <c r="AH13" s="415" t="s">
        <v>290</v>
      </c>
    </row>
    <row r="14" spans="1:34" s="6" customFormat="1" x14ac:dyDescent="0.25">
      <c r="A14" s="255">
        <f>IF(('Leg-5'!F14=""),"",('Leg-5'!F14))</f>
        <v>17</v>
      </c>
      <c r="B14" s="254" t="str">
        <f>IF((A14=""),"",VLOOKUP(A14,'Car-Name'!$A$12:$B$44,2))</f>
        <v>Dan Brown</v>
      </c>
      <c r="C14" s="372">
        <v>0.26043981481481482</v>
      </c>
      <c r="D14" s="254" t="str">
        <f>IF((A14=""),"",VLOOKUP(A14,'Car-Name'!$A$12:$C$44,3))</f>
        <v>319-240-4470</v>
      </c>
      <c r="E14" s="375"/>
      <c r="F14" s="378">
        <v>4</v>
      </c>
      <c r="G14" s="24" t="str">
        <f>IF((F14=""),"",(VLOOKUP(F14,'Car-Name'!$A$12:$B$44,2)))</f>
        <v>Rick Bonebright</v>
      </c>
      <c r="H14" s="381">
        <v>0.30773148148148149</v>
      </c>
      <c r="I14" s="28">
        <f>IF((H14=""),"",(H14-(VLOOKUP(F14,'Leg-6'!$A$12:$C$44,3,FALSE))))</f>
        <v>4.6620370370370368E-2</v>
      </c>
      <c r="J14" s="394"/>
      <c r="K14" s="28" t="str">
        <f t="shared" ref="K14:K44" si="5">IF((J14="Slow"),(((1/24/4))+(MAX($I$12:$I$44))),"" )</f>
        <v/>
      </c>
      <c r="L14" s="381"/>
      <c r="M14" s="381"/>
      <c r="N14" s="28">
        <f t="shared" si="2"/>
        <v>4.6620370370370368E-2</v>
      </c>
      <c r="O14" s="397">
        <v>59</v>
      </c>
      <c r="P14" s="147">
        <f t="shared" si="3"/>
        <v>4</v>
      </c>
      <c r="Q14" s="300" t="str">
        <f>IF('Car-Name'!A14="","",VLOOKUP(F14,'Car-Name'!$A$12:$B$44,2))</f>
        <v>Rick Bonebright</v>
      </c>
      <c r="R14" s="148">
        <f t="shared" si="4"/>
        <v>4.6620370370370368E-2</v>
      </c>
      <c r="S14" s="130">
        <f t="shared" ref="S14:S44" si="6">IF(R14="",(""),(O14/(R14*24)))</f>
        <v>52.730883813306853</v>
      </c>
      <c r="T14" s="220">
        <f t="shared" si="0"/>
        <v>2</v>
      </c>
      <c r="U14" s="301">
        <f>IF(F14="",(""),((R14+(VLOOKUP(P14,'Leg-5'!$F$12:$U$44,16,FALSE)))))</f>
        <v>0.27107638888888891</v>
      </c>
      <c r="V14" s="8">
        <f>IF(F14="","",(O14+VLOOKUP('Leg-6'!F14,'Leg-5'!$F$12:$V$44,17,FALSE)))</f>
        <v>334</v>
      </c>
      <c r="W14" s="217">
        <f>IF(P14="","",((O14+(VLOOKUP('Leg-6'!P14,'Leg-5'!$F$12:$V$44,17,FALSE)))/(U14*24)))</f>
        <v>51.338542333802998</v>
      </c>
      <c r="X14" s="149">
        <f t="shared" si="1"/>
        <v>3</v>
      </c>
      <c r="Y14" s="415"/>
      <c r="Z14" s="415"/>
      <c r="AA14" s="415"/>
      <c r="AB14" s="415"/>
      <c r="AC14" s="415"/>
      <c r="AD14" s="415"/>
      <c r="AE14" s="415"/>
      <c r="AF14" s="415"/>
      <c r="AG14" s="415"/>
      <c r="AH14" s="415" t="s">
        <v>290</v>
      </c>
    </row>
    <row r="15" spans="1:34" s="6" customFormat="1" x14ac:dyDescent="0.25">
      <c r="A15" s="255">
        <f>IF(('Leg-5'!F15=""),"",('Leg-5'!F15))</f>
        <v>4</v>
      </c>
      <c r="B15" s="254" t="str">
        <f>IF((A15=""),"",VLOOKUP(A15,'Car-Name'!$A$12:$B$44,2))</f>
        <v>Rick Bonebright</v>
      </c>
      <c r="C15" s="372">
        <v>0.26111111111111113</v>
      </c>
      <c r="D15" s="254" t="str">
        <f>IF((A15=""),"",VLOOKUP(A15,'Car-Name'!$A$12:$C$44,3))</f>
        <v>406-240-9662</v>
      </c>
      <c r="E15" s="375"/>
      <c r="F15" s="378">
        <v>13</v>
      </c>
      <c r="G15" s="24" t="str">
        <f>IF((F15=""),"",(VLOOKUP(F15,'Car-Name'!$A$12:$B$44,2)))</f>
        <v>Janet Cerovski</v>
      </c>
      <c r="H15" s="381">
        <v>0.30842592592592594</v>
      </c>
      <c r="I15" s="28">
        <f>IF((H15=""),"",(H15-(VLOOKUP(F15,'Leg-6'!$A$12:$C$44,3,FALSE))))</f>
        <v>4.8703703703703694E-2</v>
      </c>
      <c r="J15" s="394"/>
      <c r="K15" s="28" t="str">
        <f t="shared" si="5"/>
        <v/>
      </c>
      <c r="L15" s="381"/>
      <c r="M15" s="381"/>
      <c r="N15" s="28">
        <f t="shared" si="2"/>
        <v>4.8703703703703694E-2</v>
      </c>
      <c r="O15" s="397">
        <v>59</v>
      </c>
      <c r="P15" s="147">
        <f t="shared" si="3"/>
        <v>13</v>
      </c>
      <c r="Q15" s="300" t="str">
        <f>IF('Car-Name'!A15="","",VLOOKUP(F15,'Car-Name'!$A$12:$B$44,2))</f>
        <v>Janet Cerovski</v>
      </c>
      <c r="R15" s="148">
        <f t="shared" si="4"/>
        <v>4.8703703703703694E-2</v>
      </c>
      <c r="S15" s="130">
        <f t="shared" si="6"/>
        <v>50.475285171102669</v>
      </c>
      <c r="T15" s="220">
        <f t="shared" si="0"/>
        <v>8</v>
      </c>
      <c r="U15" s="301">
        <f>IF(F15="",(""),((R15+(VLOOKUP(P15,'Leg-5'!$F$12:$U$44,16,FALSE)))))</f>
        <v>0.28223379629629619</v>
      </c>
      <c r="V15" s="8">
        <f>IF(F15="","",(O15+VLOOKUP('Leg-6'!F15,'Leg-5'!$F$12:$V$44,17,FALSE)))</f>
        <v>334</v>
      </c>
      <c r="W15" s="217">
        <f>IF(P15="","",((O15+(VLOOKUP('Leg-6'!P15,'Leg-5'!$F$12:$V$44,17,FALSE)))/(U15*24)))</f>
        <v>49.309001435308609</v>
      </c>
      <c r="X15" s="149">
        <f t="shared" si="1"/>
        <v>8</v>
      </c>
      <c r="Y15" s="415"/>
      <c r="Z15" s="415"/>
      <c r="AA15" s="415"/>
      <c r="AB15" s="415"/>
      <c r="AC15" s="415"/>
      <c r="AD15" s="415"/>
      <c r="AE15" s="415"/>
      <c r="AF15" s="415"/>
      <c r="AG15" s="415"/>
      <c r="AH15" s="415" t="s">
        <v>290</v>
      </c>
    </row>
    <row r="16" spans="1:34" s="6" customFormat="1" x14ac:dyDescent="0.25">
      <c r="A16" s="255">
        <f>IF(('Leg-5'!F16=""),"",('Leg-5'!F16))</f>
        <v>6</v>
      </c>
      <c r="B16" s="254" t="str">
        <f>IF((A16=""),"",VLOOKUP(A16,'Car-Name'!$A$12:$B$44,2))</f>
        <v>Mike Cuffe</v>
      </c>
      <c r="C16" s="372">
        <v>0.26180555555555557</v>
      </c>
      <c r="D16" s="254" t="str">
        <f>IF((A16=""),"",VLOOKUP(A16,'Car-Name'!$A$12:$C$44,3))</f>
        <v>406-293-1247</v>
      </c>
      <c r="E16" s="375"/>
      <c r="F16" s="378">
        <v>6</v>
      </c>
      <c r="G16" s="24" t="str">
        <f>IF((F16=""),"",(VLOOKUP(F16,'Car-Name'!$A$12:$B$44,2)))</f>
        <v>Mike Cuffe</v>
      </c>
      <c r="H16" s="381">
        <v>0.30949074074074073</v>
      </c>
      <c r="I16" s="28">
        <f>IF((H16=""),"",(H16-(VLOOKUP(F16,'Leg-6'!$A$12:$C$44,3,FALSE))))</f>
        <v>4.7685185185185164E-2</v>
      </c>
      <c r="J16" s="394"/>
      <c r="K16" s="28" t="str">
        <f t="shared" si="5"/>
        <v/>
      </c>
      <c r="L16" s="381"/>
      <c r="M16" s="381"/>
      <c r="N16" s="28">
        <f t="shared" si="2"/>
        <v>4.7685185185185164E-2</v>
      </c>
      <c r="O16" s="397">
        <v>59</v>
      </c>
      <c r="P16" s="147">
        <f t="shared" si="3"/>
        <v>6</v>
      </c>
      <c r="Q16" s="300" t="str">
        <f>IF('Car-Name'!A16="","",VLOOKUP(F16,'Car-Name'!$A$12:$B$44,2))</f>
        <v>Mike Cuffe</v>
      </c>
      <c r="R16" s="148">
        <f t="shared" si="4"/>
        <v>4.7685185185185164E-2</v>
      </c>
      <c r="S16" s="130">
        <f t="shared" si="6"/>
        <v>51.553398058252448</v>
      </c>
      <c r="T16" s="220">
        <f t="shared" si="0"/>
        <v>6</v>
      </c>
      <c r="U16" s="301">
        <f>IF(F16="",(""),((R16+(VLOOKUP(P16,'Leg-5'!$F$12:$U$44,16,FALSE)))))</f>
        <v>0.27699074074074076</v>
      </c>
      <c r="V16" s="8">
        <f>IF(F16="","",(O16+VLOOKUP('Leg-6'!F16,'Leg-5'!$F$12:$V$44,17,FALSE)))</f>
        <v>334</v>
      </c>
      <c r="W16" s="217">
        <f>IF(P16="","",((O16+(VLOOKUP('Leg-6'!P16,'Leg-5'!$F$12:$V$44,17,FALSE)))/(U16*24)))</f>
        <v>50.2423533344476</v>
      </c>
      <c r="X16" s="149">
        <f t="shared" si="1"/>
        <v>5</v>
      </c>
      <c r="Y16" s="415"/>
      <c r="Z16" s="415"/>
      <c r="AA16" s="415"/>
      <c r="AB16" s="415"/>
      <c r="AC16" s="415"/>
      <c r="AD16" s="415"/>
      <c r="AE16" s="415"/>
      <c r="AF16" s="415"/>
      <c r="AG16" s="415"/>
      <c r="AH16" s="415" t="s">
        <v>290</v>
      </c>
    </row>
    <row r="17" spans="1:34" s="6" customFormat="1" x14ac:dyDescent="0.25">
      <c r="A17" s="255">
        <f>IF(('Leg-5'!F17=""),"",('Leg-5'!F17))</f>
        <v>9</v>
      </c>
      <c r="B17" s="254" t="str">
        <f>IF((A17=""),"",VLOOKUP(A17,'Car-Name'!$A$12:$B$44,2))</f>
        <v>Mike Stormo</v>
      </c>
      <c r="C17" s="372">
        <v>0.26254629629629628</v>
      </c>
      <c r="D17" s="254" t="str">
        <f>IF((A17=""),"",VLOOKUP(A17,'Car-Name'!$A$12:$C$44,3))</f>
        <v>509-721-0752</v>
      </c>
      <c r="E17" s="375"/>
      <c r="F17" s="378">
        <v>9</v>
      </c>
      <c r="G17" s="24" t="str">
        <f>IF((F17=""),"",(VLOOKUP(F17,'Car-Name'!$A$12:$B$44,2)))</f>
        <v>Mike Stormo</v>
      </c>
      <c r="H17" s="381">
        <v>0.30952546296296296</v>
      </c>
      <c r="I17" s="28">
        <f>IF((H17=""),"",(H17-(VLOOKUP(F17,'Leg-6'!$A$12:$C$44,3,FALSE))))</f>
        <v>4.6979166666666683E-2</v>
      </c>
      <c r="J17" s="394"/>
      <c r="K17" s="28" t="str">
        <f t="shared" si="5"/>
        <v/>
      </c>
      <c r="L17" s="381"/>
      <c r="M17" s="381"/>
      <c r="N17" s="28">
        <f t="shared" si="2"/>
        <v>4.6979166666666683E-2</v>
      </c>
      <c r="O17" s="397">
        <v>59</v>
      </c>
      <c r="P17" s="147">
        <f t="shared" si="3"/>
        <v>9</v>
      </c>
      <c r="Q17" s="300" t="str">
        <f>IF('Car-Name'!A17="","",VLOOKUP(F17,'Car-Name'!$A$12:$B$44,2))</f>
        <v>Mike Stormo</v>
      </c>
      <c r="R17" s="148">
        <f t="shared" si="4"/>
        <v>4.6979166666666683E-2</v>
      </c>
      <c r="S17" s="130">
        <f t="shared" si="6"/>
        <v>52.328159645232795</v>
      </c>
      <c r="T17" s="220">
        <f t="shared" si="0"/>
        <v>3</v>
      </c>
      <c r="U17" s="301">
        <f>IF(F17="",(""),((R17+(VLOOKUP(P17,'Leg-5'!$F$12:$U$44,16,FALSE)))))</f>
        <v>0.2662500000000001</v>
      </c>
      <c r="V17" s="8">
        <f>IF(F17="","",(O17+VLOOKUP('Leg-6'!F17,'Leg-5'!$F$12:$V$44,17,FALSE)))</f>
        <v>334</v>
      </c>
      <c r="W17" s="217">
        <f>IF(P17="","",((O17+(VLOOKUP('Leg-6'!P17,'Leg-5'!$F$12:$V$44,17,FALSE)))/(U17*24)))</f>
        <v>52.269170579029712</v>
      </c>
      <c r="X17" s="149">
        <f t="shared" si="1"/>
        <v>1</v>
      </c>
      <c r="Y17" s="415"/>
      <c r="Z17" s="415"/>
      <c r="AA17" s="415"/>
      <c r="AB17" s="415"/>
      <c r="AC17" s="415"/>
      <c r="AD17" s="415"/>
      <c r="AE17" s="415"/>
      <c r="AF17" s="415"/>
      <c r="AG17" s="415"/>
      <c r="AH17" s="415" t="s">
        <v>290</v>
      </c>
    </row>
    <row r="18" spans="1:34" s="6" customFormat="1" x14ac:dyDescent="0.25">
      <c r="A18" s="255">
        <f>IF(('Leg-5'!F18=""),"",('Leg-5'!F18))</f>
        <v>1</v>
      </c>
      <c r="B18" s="254" t="str">
        <f>IF((A18=""),"",VLOOKUP(A18,'Car-Name'!$A$12:$B$44,2))</f>
        <v>Bill Comer</v>
      </c>
      <c r="C18" s="372">
        <v>0.26319444444444445</v>
      </c>
      <c r="D18" s="254" t="str">
        <f>IF((A18=""),"",VLOOKUP(A18,'Car-Name'!$A$12:$C$44,3))</f>
        <v>630-300-8567</v>
      </c>
      <c r="E18" s="375"/>
      <c r="F18" s="378">
        <v>16</v>
      </c>
      <c r="G18" s="24" t="str">
        <f>IF((F18=""),"",(VLOOKUP(F18,'Car-Name'!$A$12:$B$44,2)))</f>
        <v>Erica Cerovski</v>
      </c>
      <c r="H18" s="381">
        <v>0.31285879629629632</v>
      </c>
      <c r="I18" s="28">
        <f>IF((H18=""),"",(H18-(VLOOKUP(F18,'Leg-6'!$A$12:$C$44,3,FALSE))))</f>
        <v>4.896990740740742E-2</v>
      </c>
      <c r="J18" s="394"/>
      <c r="K18" s="28" t="str">
        <f t="shared" si="5"/>
        <v/>
      </c>
      <c r="L18" s="381"/>
      <c r="M18" s="381"/>
      <c r="N18" s="28">
        <f t="shared" si="2"/>
        <v>4.896990740740742E-2</v>
      </c>
      <c r="O18" s="397">
        <v>59</v>
      </c>
      <c r="P18" s="147">
        <f t="shared" si="3"/>
        <v>16</v>
      </c>
      <c r="Q18" s="300" t="str">
        <f>IF('Car-Name'!A18="","",VLOOKUP(F18,'Car-Name'!$A$12:$B$44,2))</f>
        <v>Erica Cerovski</v>
      </c>
      <c r="R18" s="148">
        <f t="shared" si="4"/>
        <v>4.896990740740742E-2</v>
      </c>
      <c r="S18" s="130">
        <f t="shared" si="6"/>
        <v>50.200898132829103</v>
      </c>
      <c r="T18" s="220">
        <f t="shared" si="0"/>
        <v>9</v>
      </c>
      <c r="U18" s="301">
        <f>IF(F18="",(""),((R18+(VLOOKUP(P18,'Leg-5'!$F$12:$U$44,16,FALSE)))))</f>
        <v>0.28185185185185191</v>
      </c>
      <c r="V18" s="8">
        <f>IF(F18="","",(O18+VLOOKUP('Leg-6'!F18,'Leg-5'!$F$12:$V$44,17,FALSE)))</f>
        <v>334</v>
      </c>
      <c r="W18" s="217">
        <f>IF(P18="","",((O18+(VLOOKUP('Leg-6'!P18,'Leg-5'!$F$12:$V$44,17,FALSE)))/(U18*24)))</f>
        <v>49.375821287779225</v>
      </c>
      <c r="X18" s="149">
        <f t="shared" si="1"/>
        <v>6</v>
      </c>
      <c r="Y18" s="415"/>
      <c r="Z18" s="415"/>
      <c r="AA18" s="415"/>
      <c r="AB18" s="415"/>
      <c r="AC18" s="415"/>
      <c r="AD18" s="415"/>
      <c r="AE18" s="415"/>
      <c r="AF18" s="415"/>
      <c r="AG18" s="415"/>
      <c r="AH18" s="415" t="s">
        <v>290</v>
      </c>
    </row>
    <row r="19" spans="1:34" s="6" customFormat="1" x14ac:dyDescent="0.25">
      <c r="A19" s="255">
        <f>IF(('Leg-5'!F19=""),"",('Leg-5'!F19))</f>
        <v>16</v>
      </c>
      <c r="B19" s="254" t="str">
        <f>IF((A19=""),"",VLOOKUP(A19,'Car-Name'!$A$12:$B$44,2))</f>
        <v>Erica Cerovski</v>
      </c>
      <c r="C19" s="372">
        <v>0.2638888888888889</v>
      </c>
      <c r="D19" s="254" t="str">
        <f>IF((A19=""),"",VLOOKUP(A19,'Car-Name'!$A$12:$C$44,3))</f>
        <v>406-461-1390</v>
      </c>
      <c r="E19" s="375"/>
      <c r="F19" s="378">
        <v>19</v>
      </c>
      <c r="G19" s="24" t="str">
        <f>IF((F19=""),"",(VLOOKUP(F19,'Car-Name'!$A$12:$B$44,2)))</f>
        <v>Tony Cerovski</v>
      </c>
      <c r="H19" s="381">
        <v>0.31354166666666666</v>
      </c>
      <c r="I19" s="28">
        <f>IF((H19=""),"",(H19-(VLOOKUP(F19,'Leg-6'!$A$12:$C$44,3,FALSE))))</f>
        <v>4.6180555555555558E-2</v>
      </c>
      <c r="J19" s="394"/>
      <c r="K19" s="28" t="str">
        <f t="shared" si="5"/>
        <v/>
      </c>
      <c r="L19" s="381"/>
      <c r="M19" s="381"/>
      <c r="N19" s="28">
        <f t="shared" si="2"/>
        <v>4.6180555555555558E-2</v>
      </c>
      <c r="O19" s="397">
        <v>59</v>
      </c>
      <c r="P19" s="147">
        <f t="shared" si="3"/>
        <v>19</v>
      </c>
      <c r="Q19" s="300" t="str">
        <f>IF('Car-Name'!A19="","",VLOOKUP(F19,'Car-Name'!$A$12:$B$44,2))</f>
        <v>Tony Cerovski</v>
      </c>
      <c r="R19" s="148">
        <f t="shared" si="4"/>
        <v>4.6180555555555558E-2</v>
      </c>
      <c r="S19" s="130">
        <f t="shared" si="6"/>
        <v>53.233082706766915</v>
      </c>
      <c r="T19" s="220">
        <f t="shared" si="0"/>
        <v>1</v>
      </c>
      <c r="U19" s="301">
        <f>IF(F19="",(""),((R19+(VLOOKUP(P19,'Leg-5'!$F$12:$U$44,16,FALSE)))))</f>
        <v>0.26778935185185182</v>
      </c>
      <c r="V19" s="8">
        <f>IF(F19="","",(O19+VLOOKUP('Leg-6'!F19,'Leg-5'!$F$12:$V$44,17,FALSE)))</f>
        <v>334</v>
      </c>
      <c r="W19" s="217">
        <f>IF(P19="","",((O19+(VLOOKUP('Leg-6'!P19,'Leg-5'!$F$12:$V$44,17,FALSE)))/(U19*24)))</f>
        <v>51.968708129835335</v>
      </c>
      <c r="X19" s="149">
        <f t="shared" si="1"/>
        <v>2</v>
      </c>
      <c r="Y19" s="415"/>
      <c r="Z19" s="415"/>
      <c r="AA19" s="415"/>
      <c r="AB19" s="415"/>
      <c r="AC19" s="415"/>
      <c r="AD19" s="415"/>
      <c r="AE19" s="415"/>
      <c r="AF19" s="415"/>
      <c r="AG19" s="415"/>
      <c r="AH19" s="415" t="s">
        <v>290</v>
      </c>
    </row>
    <row r="20" spans="1:34" s="6" customFormat="1" x14ac:dyDescent="0.25">
      <c r="A20" s="255">
        <f>IF(('Leg-5'!F20=""),"",('Leg-5'!F20))</f>
        <v>2</v>
      </c>
      <c r="B20" s="254" t="str">
        <f>IF((A20=""),"",VLOOKUP(A20,'Car-Name'!$A$12:$B$44,2))</f>
        <v>Daniel Lukowski</v>
      </c>
      <c r="C20" s="372">
        <v>0.26458333333333334</v>
      </c>
      <c r="D20" s="254" t="str">
        <f>IF((A20=""),"",VLOOKUP(A20,'Car-Name'!$A$12:$C$44,3))</f>
        <v>913-634-8811</v>
      </c>
      <c r="E20" s="375"/>
      <c r="F20" s="378">
        <v>20</v>
      </c>
      <c r="G20" s="24" t="str">
        <f>IF((F20=""),"",(VLOOKUP(F20,'Car-Name'!$A$12:$B$44,2)))</f>
        <v>Brandon Langel</v>
      </c>
      <c r="H20" s="381">
        <v>0.31380787037037039</v>
      </c>
      <c r="I20" s="28">
        <f>IF((H20=""),"",(H20-(VLOOKUP(F20,'Leg-6'!$A$12:$C$44,3,FALSE))))</f>
        <v>4.709490740740746E-2</v>
      </c>
      <c r="J20" s="394"/>
      <c r="K20" s="28" t="str">
        <f t="shared" si="5"/>
        <v/>
      </c>
      <c r="L20" s="381"/>
      <c r="M20" s="381"/>
      <c r="N20" s="28">
        <f t="shared" si="2"/>
        <v>4.709490740740746E-2</v>
      </c>
      <c r="O20" s="397">
        <v>59</v>
      </c>
      <c r="P20" s="147">
        <f t="shared" si="3"/>
        <v>20</v>
      </c>
      <c r="Q20" s="300" t="str">
        <f>IF('Car-Name'!A20="","",VLOOKUP(F20,'Car-Name'!$A$12:$B$44,2))</f>
        <v>Brandon Langel</v>
      </c>
      <c r="R20" s="148">
        <f t="shared" si="4"/>
        <v>4.709490740740746E-2</v>
      </c>
      <c r="S20" s="130">
        <f t="shared" si="6"/>
        <v>52.199557630867474</v>
      </c>
      <c r="T20" s="220">
        <f t="shared" si="0"/>
        <v>4</v>
      </c>
      <c r="U20" s="301">
        <f>IF(F20="",(""),((R20+(VLOOKUP(P20,'Leg-5'!$F$12:$U$44,16,FALSE)))))</f>
        <v>0.28508101851851853</v>
      </c>
      <c r="V20" s="8">
        <f>IF(F20="","",(O20+VLOOKUP('Leg-6'!F20,'Leg-5'!$F$12:$V$44,17,FALSE)))</f>
        <v>334</v>
      </c>
      <c r="W20" s="217">
        <f>IF(P20="","",((O20+(VLOOKUP('Leg-6'!P20,'Leg-5'!$F$12:$V$44,17,FALSE)))/(U20*24)))</f>
        <v>48.816532012504567</v>
      </c>
      <c r="X20" s="149">
        <f t="shared" si="1"/>
        <v>9</v>
      </c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</row>
    <row r="21" spans="1:34" s="6" customFormat="1" x14ac:dyDescent="0.25">
      <c r="A21" s="255">
        <f>IF(('Leg-5'!F21=""),"",('Leg-5'!F21))</f>
        <v>12</v>
      </c>
      <c r="B21" s="254" t="str">
        <f>IF((A21=""),"",VLOOKUP(A21,'Car-Name'!$A$12:$B$44,2))</f>
        <v>Rick Carnegie</v>
      </c>
      <c r="C21" s="372">
        <v>0.2653935185185185</v>
      </c>
      <c r="D21" s="254" t="str">
        <f>IF((A21=""),"",VLOOKUP(A21,'Car-Name'!$A$12:$C$44,3))</f>
        <v>509-891-9224</v>
      </c>
      <c r="E21" s="375"/>
      <c r="F21" s="378">
        <v>2</v>
      </c>
      <c r="G21" s="24" t="str">
        <f>IF((F21=""),"",(VLOOKUP(F21,'Car-Name'!$A$12:$B$44,2)))</f>
        <v>Daniel Lukowski</v>
      </c>
      <c r="H21" s="381">
        <v>0.31572916666666667</v>
      </c>
      <c r="I21" s="28">
        <f>IF((H21=""),"",(H21-(VLOOKUP(F21,'Leg-6'!$A$12:$C$44,3,FALSE))))</f>
        <v>5.1145833333333335E-2</v>
      </c>
      <c r="J21" s="394"/>
      <c r="K21" s="28" t="str">
        <f t="shared" si="5"/>
        <v/>
      </c>
      <c r="L21" s="381"/>
      <c r="M21" s="381"/>
      <c r="N21" s="28">
        <f t="shared" si="2"/>
        <v>5.1145833333333335E-2</v>
      </c>
      <c r="O21" s="397">
        <v>59</v>
      </c>
      <c r="P21" s="147">
        <f t="shared" si="3"/>
        <v>2</v>
      </c>
      <c r="Q21" s="300" t="str">
        <f>IF('Car-Name'!A21="","",VLOOKUP(F21,'Car-Name'!$A$12:$B$44,2))</f>
        <v>Daniel Lukowski</v>
      </c>
      <c r="R21" s="148">
        <f t="shared" si="4"/>
        <v>5.1145833333333335E-2</v>
      </c>
      <c r="S21" s="130">
        <f t="shared" si="6"/>
        <v>48.065173116089611</v>
      </c>
      <c r="T21" s="220">
        <f t="shared" si="0"/>
        <v>10</v>
      </c>
      <c r="U21" s="301">
        <f>IF(F21="",(""),((R21+(VLOOKUP(P21,'Leg-5'!$F$12:$U$44,16,FALSE)))))</f>
        <v>0.33546296296296285</v>
      </c>
      <c r="V21" s="8">
        <f>IF(F21="","",(O21+VLOOKUP('Leg-6'!F21,'Leg-5'!$F$12:$V$44,17,FALSE)))</f>
        <v>334</v>
      </c>
      <c r="W21" s="217">
        <f>IF(P21="","",((O21+(VLOOKUP('Leg-6'!P21,'Leg-5'!$F$12:$V$44,17,FALSE)))/(U21*24)))</f>
        <v>41.484957217775339</v>
      </c>
      <c r="X21" s="149">
        <f t="shared" si="1"/>
        <v>12</v>
      </c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</row>
    <row r="22" spans="1:34" s="6" customFormat="1" x14ac:dyDescent="0.25">
      <c r="A22" s="255">
        <f>IF(('Leg-5'!F22=""),"",('Leg-5'!F22))</f>
        <v>14</v>
      </c>
      <c r="B22" s="254" t="str">
        <f>IF((A22=""),"",VLOOKUP(A22,'Car-Name'!$A$12:$B$44,2))</f>
        <v>Gary Yeager</v>
      </c>
      <c r="C22" s="372">
        <v>0.26597222222222222</v>
      </c>
      <c r="D22" s="254" t="str">
        <f>IF((A22=""),"",VLOOKUP(A22,'Car-Name'!$A$12:$C$44,3))</f>
        <v>509-994-6552</v>
      </c>
      <c r="E22" s="375"/>
      <c r="F22" s="378">
        <v>12</v>
      </c>
      <c r="G22" s="24" t="str">
        <f>IF((F22=""),"",(VLOOKUP(F22,'Car-Name'!$A$12:$B$44,2)))</f>
        <v>Rick Carnegie</v>
      </c>
      <c r="H22" s="381">
        <v>0.31731481481481483</v>
      </c>
      <c r="I22" s="28">
        <f>IF((H22=""),"",(H22-(VLOOKUP(F22,'Leg-6'!$A$12:$C$44,3,FALSE))))</f>
        <v>5.1921296296296326E-2</v>
      </c>
      <c r="J22" s="394"/>
      <c r="K22" s="28" t="str">
        <f t="shared" si="5"/>
        <v/>
      </c>
      <c r="L22" s="381"/>
      <c r="M22" s="381"/>
      <c r="N22" s="28">
        <f t="shared" si="2"/>
        <v>5.1921296296296326E-2</v>
      </c>
      <c r="O22" s="397">
        <v>59</v>
      </c>
      <c r="P22" s="147">
        <f t="shared" si="3"/>
        <v>12</v>
      </c>
      <c r="Q22" s="300" t="str">
        <f>IF('Car-Name'!A22="","",VLOOKUP(F22,'Car-Name'!$A$12:$B$44,2))</f>
        <v>Rick Carnegie</v>
      </c>
      <c r="R22" s="148">
        <f t="shared" si="4"/>
        <v>5.1921296296296326E-2</v>
      </c>
      <c r="S22" s="130">
        <f t="shared" si="6"/>
        <v>47.347302719571971</v>
      </c>
      <c r="T22" s="220">
        <f t="shared" si="0"/>
        <v>11</v>
      </c>
      <c r="U22" s="301">
        <f>IF(F22="",(""),((R22+(VLOOKUP(P22,'Leg-5'!$F$12:$U$44,16,FALSE)))))</f>
        <v>0.30217592592592596</v>
      </c>
      <c r="V22" s="8">
        <f>IF(F22="","",(O22+VLOOKUP('Leg-6'!F22,'Leg-5'!$F$12:$V$44,17,FALSE)))</f>
        <v>334</v>
      </c>
      <c r="W22" s="217">
        <f>IF(P22="","",((O22+(VLOOKUP('Leg-6'!P22,'Leg-5'!$F$12:$V$44,17,FALSE)))/(U22*24)))</f>
        <v>46.054849088402023</v>
      </c>
      <c r="X22" s="149">
        <f t="shared" si="1"/>
        <v>10</v>
      </c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</row>
    <row r="23" spans="1:34" s="6" customFormat="1" x14ac:dyDescent="0.25">
      <c r="A23" s="255">
        <f>IF(('Leg-5'!F23=""),"",('Leg-5'!F23))</f>
        <v>20</v>
      </c>
      <c r="B23" s="254" t="str">
        <f>IF((A23=""),"",VLOOKUP(A23,'Car-Name'!$A$12:$B$44,2))</f>
        <v>Brandon Langel</v>
      </c>
      <c r="C23" s="372">
        <v>0.26671296296296293</v>
      </c>
      <c r="D23" s="254" t="str">
        <f>IF((A23=""),"",VLOOKUP(A23,'Car-Name'!$A$12:$C$44,3))</f>
        <v>406-390-6676</v>
      </c>
      <c r="E23" s="375"/>
      <c r="F23" s="378">
        <v>1</v>
      </c>
      <c r="G23" s="24" t="str">
        <f>IF((F23=""),"",(VLOOKUP(F23,'Car-Name'!$A$12:$B$44,2)))</f>
        <v>Bill Comer</v>
      </c>
      <c r="H23" s="381">
        <v>0.3212962962962963</v>
      </c>
      <c r="I23" s="28">
        <f>IF((H23=""),"",(H23-(VLOOKUP(F23,'Leg-6'!$A$12:$C$44,3,FALSE))))</f>
        <v>5.8101851851851849E-2</v>
      </c>
      <c r="J23" s="394"/>
      <c r="K23" s="28" t="str">
        <f t="shared" si="5"/>
        <v/>
      </c>
      <c r="L23" s="381"/>
      <c r="M23" s="381"/>
      <c r="N23" s="28">
        <f t="shared" si="2"/>
        <v>5.8101851851851849E-2</v>
      </c>
      <c r="O23" s="397">
        <v>59</v>
      </c>
      <c r="P23" s="147">
        <f t="shared" si="3"/>
        <v>1</v>
      </c>
      <c r="Q23" s="300" t="str">
        <f>IF('Car-Name'!A23="","",VLOOKUP(F23,'Car-Name'!$A$12:$B$44,2))</f>
        <v>Bill Comer</v>
      </c>
      <c r="R23" s="148">
        <f t="shared" si="4"/>
        <v>5.8101851851851849E-2</v>
      </c>
      <c r="S23" s="130">
        <f t="shared" si="6"/>
        <v>42.310756972111555</v>
      </c>
      <c r="T23" s="220">
        <f t="shared" si="0"/>
        <v>13</v>
      </c>
      <c r="U23" s="301">
        <f>IF(F23="",(""),((R23+(VLOOKUP(P23,'Leg-5'!$F$12:$U$44,16,FALSE)))))</f>
        <v>0.37697916666666675</v>
      </c>
      <c r="V23" s="8">
        <f>IF(F23="","",(O23+VLOOKUP('Leg-6'!F23,'Leg-5'!$F$12:$V$44,17,FALSE)))</f>
        <v>334</v>
      </c>
      <c r="W23" s="217">
        <f>IF(P23="","",((O23+(VLOOKUP('Leg-6'!P23,'Leg-5'!$F$12:$V$44,17,FALSE)))/(U23*24)))</f>
        <v>36.916275214147539</v>
      </c>
      <c r="X23" s="149">
        <f t="shared" si="1"/>
        <v>15</v>
      </c>
      <c r="Y23" s="415"/>
      <c r="Z23" s="415"/>
      <c r="AA23" s="415"/>
      <c r="AB23" s="415"/>
      <c r="AC23" s="415"/>
      <c r="AD23" s="415"/>
      <c r="AE23" s="415"/>
      <c r="AF23" s="415"/>
      <c r="AG23" s="415"/>
      <c r="AH23" s="415"/>
    </row>
    <row r="24" spans="1:34" s="6" customFormat="1" x14ac:dyDescent="0.25">
      <c r="A24" s="255">
        <f>IF(('Leg-5'!F24=""),"",('Leg-5'!F24))</f>
        <v>19</v>
      </c>
      <c r="B24" s="254" t="str">
        <f>IF((A24=""),"",VLOOKUP(A24,'Car-Name'!$A$12:$B$44,2))</f>
        <v>Tony Cerovski</v>
      </c>
      <c r="C24" s="372">
        <v>0.2673611111111111</v>
      </c>
      <c r="D24" s="254" t="str">
        <f>IF((A24=""),"",VLOOKUP(A24,'Car-Name'!$A$12:$C$44,3))</f>
        <v>406-461-1389</v>
      </c>
      <c r="E24" s="375"/>
      <c r="F24" s="378">
        <v>10</v>
      </c>
      <c r="G24" s="24" t="str">
        <f>IF((F24=""),"",(VLOOKUP(F24,'Car-Name'!$A$12:$B$44,2)))</f>
        <v>Kirk Peterson</v>
      </c>
      <c r="H24" s="381">
        <v>0.32265046296296296</v>
      </c>
      <c r="I24" s="28">
        <f>IF((H24=""),"",(H24-(VLOOKUP(F24,'Leg-6'!$A$12:$C$44,3,FALSE))))</f>
        <v>5.4594907407407411E-2</v>
      </c>
      <c r="J24" s="394"/>
      <c r="K24" s="28" t="str">
        <f t="shared" si="5"/>
        <v/>
      </c>
      <c r="L24" s="381"/>
      <c r="M24" s="381"/>
      <c r="N24" s="28">
        <f t="shared" si="2"/>
        <v>5.4594907407407411E-2</v>
      </c>
      <c r="O24" s="397">
        <v>59</v>
      </c>
      <c r="P24" s="147">
        <f t="shared" si="3"/>
        <v>10</v>
      </c>
      <c r="Q24" s="300" t="str">
        <f>IF('Car-Name'!A24="","",VLOOKUP(F24,'Car-Name'!$A$12:$B$44,2))</f>
        <v>Kirk Peterson</v>
      </c>
      <c r="R24" s="148">
        <f t="shared" si="4"/>
        <v>5.4594907407407411E-2</v>
      </c>
      <c r="S24" s="130">
        <f t="shared" si="6"/>
        <v>45.028619885520456</v>
      </c>
      <c r="T24" s="220">
        <f t="shared" si="0"/>
        <v>12</v>
      </c>
      <c r="U24" s="301">
        <f>IF(F24="",(""),((R24+(VLOOKUP(P24,'Leg-5'!$F$12:$U$44,16,FALSE)))))</f>
        <v>0.32086805555555559</v>
      </c>
      <c r="V24" s="8">
        <f>IF(F24="","",(O24+VLOOKUP('Leg-6'!F24,'Leg-5'!$F$12:$V$44,17,FALSE)))</f>
        <v>334</v>
      </c>
      <c r="W24" s="217">
        <f>IF(P24="","",((O24+(VLOOKUP('Leg-6'!P24,'Leg-5'!$F$12:$V$44,17,FALSE)))/(U24*24)))</f>
        <v>43.371929444865273</v>
      </c>
      <c r="X24" s="149">
        <f t="shared" si="1"/>
        <v>11</v>
      </c>
      <c r="Y24" s="415"/>
      <c r="Z24" s="415"/>
      <c r="AA24" s="415"/>
      <c r="AB24" s="415"/>
      <c r="AC24" s="415"/>
      <c r="AD24" s="415"/>
      <c r="AE24" s="415"/>
      <c r="AF24" s="415"/>
      <c r="AG24" s="415"/>
      <c r="AH24" s="415"/>
    </row>
    <row r="25" spans="1:34" s="6" customFormat="1" x14ac:dyDescent="0.25">
      <c r="A25" s="255">
        <f>IF(('Leg-5'!F25=""),"",('Leg-5'!F25))</f>
        <v>10</v>
      </c>
      <c r="B25" s="254" t="str">
        <f>IF((A25=""),"",VLOOKUP(A25,'Car-Name'!$A$12:$B$44,2))</f>
        <v>Kirk Peterson</v>
      </c>
      <c r="C25" s="372">
        <v>0.26805555555555555</v>
      </c>
      <c r="D25" s="254" t="str">
        <f>IF((A25=""),"",VLOOKUP(A25,'Car-Name'!$A$12:$C$44,3))</f>
        <v>505-670-8978</v>
      </c>
      <c r="E25" s="375"/>
      <c r="F25" s="378">
        <v>14</v>
      </c>
      <c r="G25" s="24" t="str">
        <f>IF((F25=""),"",(VLOOKUP(F25,'Car-Name'!$A$12:$B$44,2)))</f>
        <v>Gary Yeager</v>
      </c>
      <c r="H25" s="381"/>
      <c r="I25" s="28" t="str">
        <f>IF((H25=""),"",(H25-(VLOOKUP(F25,'Leg-6'!$A$12:$C$44,3,FALSE))))</f>
        <v/>
      </c>
      <c r="J25" s="394" t="s">
        <v>43</v>
      </c>
      <c r="K25" s="28">
        <f t="shared" si="5"/>
        <v>6.851851851851852E-2</v>
      </c>
      <c r="L25" s="381"/>
      <c r="M25" s="381"/>
      <c r="N25" s="28">
        <f t="shared" si="2"/>
        <v>6.851851851851852E-2</v>
      </c>
      <c r="O25" s="397">
        <v>35</v>
      </c>
      <c r="P25" s="147">
        <f t="shared" si="3"/>
        <v>14</v>
      </c>
      <c r="Q25" s="300" t="str">
        <f>IF('Car-Name'!A25="","",VLOOKUP(F25,'Car-Name'!$A$12:$B$44,2))</f>
        <v>Gary Yeager</v>
      </c>
      <c r="R25" s="148">
        <f t="shared" si="4"/>
        <v>6.851851851851852E-2</v>
      </c>
      <c r="S25" s="130">
        <f t="shared" si="6"/>
        <v>21.283783783783786</v>
      </c>
      <c r="T25" s="220">
        <f t="shared" si="0"/>
        <v>14</v>
      </c>
      <c r="U25" s="301">
        <f>IF(F25="",(""),((R25+(VLOOKUP(P25,'Leg-5'!$F$12:$U$44,16,FALSE)))))</f>
        <v>0.39314814814814819</v>
      </c>
      <c r="V25" s="8">
        <f>IF(F25="","",(O25+VLOOKUP('Leg-6'!F25,'Leg-5'!$F$12:$V$44,17,FALSE)))</f>
        <v>310</v>
      </c>
      <c r="W25" s="217">
        <f>IF(P25="","",((O25+(VLOOKUP('Leg-6'!P25,'Leg-5'!$F$12:$V$44,17,FALSE)))/(U25*24)))</f>
        <v>32.85445124823363</v>
      </c>
      <c r="X25" s="149">
        <f t="shared" si="1"/>
        <v>16</v>
      </c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</row>
    <row r="26" spans="1:34" s="6" customFormat="1" x14ac:dyDescent="0.25">
      <c r="A26" s="255">
        <f>IF(('Leg-5'!F26=""),"",('Leg-5'!F26))</f>
        <v>5</v>
      </c>
      <c r="B26" s="254" t="str">
        <f>IF((A26=""),"",VLOOKUP(A26,'Car-Name'!$A$12:$B$44,2))</f>
        <v>Mike Wendland</v>
      </c>
      <c r="C26" s="372"/>
      <c r="D26" s="254" t="str">
        <f>IF((A26=""),"",VLOOKUP(A26,'Car-Name'!$A$12:$C$44,3))</f>
        <v>406-355-4508</v>
      </c>
      <c r="E26" s="375"/>
      <c r="F26" s="378">
        <v>5</v>
      </c>
      <c r="G26" s="24" t="str">
        <f>IF((F26=""),"",(VLOOKUP(F26,'Car-Name'!$A$12:$B$44,2)))</f>
        <v>Mike Wendland</v>
      </c>
      <c r="H26" s="381"/>
      <c r="I26" s="28" t="str">
        <f>IF((H26=""),"",(H26-(VLOOKUP(F26,'Leg-6'!$A$12:$C$44,3,FALSE))))</f>
        <v/>
      </c>
      <c r="J26" s="394" t="s">
        <v>43</v>
      </c>
      <c r="K26" s="28">
        <f t="shared" si="5"/>
        <v>6.851851851851852E-2</v>
      </c>
      <c r="L26" s="381"/>
      <c r="M26" s="381"/>
      <c r="N26" s="28">
        <f t="shared" si="2"/>
        <v>6.851851851851852E-2</v>
      </c>
      <c r="O26" s="397">
        <v>0</v>
      </c>
      <c r="P26" s="147">
        <f t="shared" si="3"/>
        <v>5</v>
      </c>
      <c r="Q26" s="300" t="str">
        <f>IF('Car-Name'!A26="","",VLOOKUP(F26,'Car-Name'!$A$12:$B$44,2))</f>
        <v>Mike Wendland</v>
      </c>
      <c r="R26" s="148">
        <f t="shared" si="4"/>
        <v>6.851851851851852E-2</v>
      </c>
      <c r="S26" s="130">
        <f t="shared" si="6"/>
        <v>0</v>
      </c>
      <c r="T26" s="220">
        <f t="shared" si="0"/>
        <v>14</v>
      </c>
      <c r="U26" s="301">
        <f>IF(F26="",(""),((R26+(VLOOKUP(P26,'Leg-5'!$F$12:$U$44,16,FALSE)))))</f>
        <v>0.3553587962962963</v>
      </c>
      <c r="V26" s="8">
        <f>IF(F26="","",(O26+VLOOKUP('Leg-6'!F26,'Leg-5'!$F$12:$V$44,17,FALSE)))</f>
        <v>259</v>
      </c>
      <c r="W26" s="217">
        <f>IF(P26="","",((O26+(VLOOKUP('Leg-6'!P26,'Leg-5'!$F$12:$V$44,17,FALSE)))/(U26*24)))</f>
        <v>30.368367911930431</v>
      </c>
      <c r="X26" s="149">
        <f t="shared" si="1"/>
        <v>13</v>
      </c>
      <c r="Y26" s="415"/>
      <c r="Z26" s="415"/>
      <c r="AA26" s="415"/>
      <c r="AB26" s="415"/>
      <c r="AC26" s="415"/>
      <c r="AD26" s="415"/>
      <c r="AE26" s="415"/>
      <c r="AF26" s="415"/>
      <c r="AG26" s="415"/>
      <c r="AH26" s="415"/>
    </row>
    <row r="27" spans="1:34" s="6" customFormat="1" x14ac:dyDescent="0.25">
      <c r="A27" s="255">
        <f>IF(('Leg-5'!F27=""),"",('Leg-5'!F27))</f>
        <v>15</v>
      </c>
      <c r="B27" s="254" t="str">
        <f>IF((A27=""),"",VLOOKUP(A27,'Car-Name'!$A$12:$B$44,2))</f>
        <v>Wayne Campbell</v>
      </c>
      <c r="C27" s="372"/>
      <c r="D27" s="254" t="str">
        <f>IF((A27=""),"",VLOOKUP(A27,'Car-Name'!$A$12:$C$44,3))</f>
        <v>406-899-2630</v>
      </c>
      <c r="E27" s="375"/>
      <c r="F27" s="378">
        <v>15</v>
      </c>
      <c r="G27" s="24" t="str">
        <f>IF((F27=""),"",(VLOOKUP(F27,'Car-Name'!$A$12:$B$44,2)))</f>
        <v>Wayne Campbell</v>
      </c>
      <c r="H27" s="381"/>
      <c r="I27" s="28" t="str">
        <f>IF((H27=""),"",(H27-(VLOOKUP(F27,'Leg-6'!$A$12:$C$44,3,FALSE))))</f>
        <v/>
      </c>
      <c r="J27" s="394" t="s">
        <v>43</v>
      </c>
      <c r="K27" s="28">
        <f t="shared" si="5"/>
        <v>6.851851851851852E-2</v>
      </c>
      <c r="L27" s="381"/>
      <c r="M27" s="381"/>
      <c r="N27" s="28">
        <f t="shared" si="2"/>
        <v>6.851851851851852E-2</v>
      </c>
      <c r="O27" s="397">
        <v>0</v>
      </c>
      <c r="P27" s="147">
        <f t="shared" si="3"/>
        <v>15</v>
      </c>
      <c r="Q27" s="300" t="str">
        <f>IF('Car-Name'!A27="","",VLOOKUP(F27,'Car-Name'!$A$12:$B$44,2))</f>
        <v>Wayne Campbell</v>
      </c>
      <c r="R27" s="148">
        <f t="shared" si="4"/>
        <v>6.851851851851852E-2</v>
      </c>
      <c r="S27" s="130">
        <f t="shared" si="6"/>
        <v>0</v>
      </c>
      <c r="T27" s="220">
        <f t="shared" si="0"/>
        <v>14</v>
      </c>
      <c r="U27" s="301">
        <f>IF(F27="",(""),((R27+(VLOOKUP(P27,'Leg-5'!$F$12:$U$44,16,FALSE)))))</f>
        <v>0.36777777777777776</v>
      </c>
      <c r="V27" s="8">
        <f>IF(F27="","",(O27+VLOOKUP('Leg-6'!F27,'Leg-5'!$F$12:$V$44,17,FALSE)))</f>
        <v>183</v>
      </c>
      <c r="W27" s="217">
        <f>IF(P27="","",((O27+(VLOOKUP('Leg-6'!P27,'Leg-5'!$F$12:$V$44,17,FALSE)))/(U27*24)))</f>
        <v>20.73262839879154</v>
      </c>
      <c r="X27" s="149">
        <f t="shared" si="1"/>
        <v>14</v>
      </c>
      <c r="Y27" s="415"/>
      <c r="Z27" s="415"/>
      <c r="AA27" s="415"/>
      <c r="AB27" s="415"/>
      <c r="AC27" s="415"/>
      <c r="AD27" s="415"/>
      <c r="AE27" s="415"/>
      <c r="AF27" s="415"/>
      <c r="AG27" s="415"/>
      <c r="AH27" s="415"/>
    </row>
    <row r="28" spans="1:34" s="6" customFormat="1" x14ac:dyDescent="0.25">
      <c r="A28" s="255">
        <f>IF(('Leg-5'!F28=""),"",('Leg-5'!F28))</f>
        <v>3</v>
      </c>
      <c r="B28" s="254" t="str">
        <f>IF((A28=""),"",VLOOKUP(A28,'Car-Name'!$A$12:$B$44,2))</f>
        <v>Nan Robison</v>
      </c>
      <c r="C28" s="372"/>
      <c r="D28" s="254" t="str">
        <f>IF((A28=""),"",VLOOKUP(A28,'Car-Name'!$A$12:$C$44,3))</f>
        <v>509-701-4359</v>
      </c>
      <c r="E28" s="375"/>
      <c r="F28" s="378">
        <v>3</v>
      </c>
      <c r="G28" s="24" t="str">
        <f>IF((F28=""),"",(VLOOKUP(F28,'Car-Name'!$A$12:$B$44,2)))</f>
        <v>Nan Robison</v>
      </c>
      <c r="H28" s="381"/>
      <c r="I28" s="28" t="str">
        <f>IF((H28=""),"",(H28-(VLOOKUP(F28,'Leg-6'!$A$12:$C$44,3,FALSE))))</f>
        <v/>
      </c>
      <c r="J28" s="394" t="s">
        <v>43</v>
      </c>
      <c r="K28" s="28">
        <f t="shared" si="5"/>
        <v>6.851851851851852E-2</v>
      </c>
      <c r="L28" s="381"/>
      <c r="M28" s="381"/>
      <c r="N28" s="28">
        <f t="shared" si="2"/>
        <v>6.851851851851852E-2</v>
      </c>
      <c r="O28" s="397">
        <v>0</v>
      </c>
      <c r="P28" s="147">
        <f t="shared" si="3"/>
        <v>3</v>
      </c>
      <c r="Q28" s="300" t="str">
        <f>IF('Car-Name'!A28="","",VLOOKUP(F28,'Car-Name'!$A$12:$B$44,2))</f>
        <v>Nan Robison</v>
      </c>
      <c r="R28" s="148">
        <f t="shared" si="4"/>
        <v>6.851851851851852E-2</v>
      </c>
      <c r="S28" s="130">
        <f t="shared" si="6"/>
        <v>0</v>
      </c>
      <c r="T28" s="220">
        <f t="shared" si="0"/>
        <v>14</v>
      </c>
      <c r="U28" s="301">
        <f>IF(F28="",(""),((R28+(VLOOKUP(P28,'Leg-5'!$F$12:$U$44,16,FALSE)))))</f>
        <v>0.46172453703703698</v>
      </c>
      <c r="V28" s="8">
        <f>IF(F28="","",(O28+VLOOKUP('Leg-6'!F28,'Leg-5'!$F$12:$V$44,17,FALSE)))</f>
        <v>3.5</v>
      </c>
      <c r="W28" s="217">
        <f>IF(P28="","",((O28+(VLOOKUP('Leg-6'!P28,'Leg-5'!$F$12:$V$44,17,FALSE)))/(U28*24)))</f>
        <v>0.3158448850675557</v>
      </c>
      <c r="X28" s="149">
        <f t="shared" si="1"/>
        <v>20</v>
      </c>
      <c r="Y28" s="415"/>
      <c r="Z28" s="415"/>
      <c r="AA28" s="415"/>
      <c r="AB28" s="415"/>
      <c r="AC28" s="415"/>
      <c r="AD28" s="415"/>
      <c r="AE28" s="415"/>
      <c r="AF28" s="415"/>
      <c r="AG28" s="415"/>
      <c r="AH28" s="415"/>
    </row>
    <row r="29" spans="1:34" s="6" customFormat="1" x14ac:dyDescent="0.25">
      <c r="A29" s="255">
        <f>IF(('Leg-5'!F29=""),"",('Leg-5'!F29))</f>
        <v>8</v>
      </c>
      <c r="B29" s="254" t="str">
        <f>IF((A29=""),"",VLOOKUP(A29,'Car-Name'!$A$12:$B$44,2))</f>
        <v>Ed Wright</v>
      </c>
      <c r="C29" s="372"/>
      <c r="D29" s="254" t="str">
        <f>IF((A29=""),"",VLOOKUP(A29,'Car-Name'!$A$12:$C$44,3))</f>
        <v>785-462-5050</v>
      </c>
      <c r="E29" s="375"/>
      <c r="F29" s="378">
        <v>8</v>
      </c>
      <c r="G29" s="24" t="str">
        <f>IF((F29=""),"",(VLOOKUP(F29,'Car-Name'!$A$12:$B$44,2)))</f>
        <v>Ed Wright</v>
      </c>
      <c r="H29" s="381"/>
      <c r="I29" s="28" t="str">
        <f>IF((H29=""),"",(H29-(VLOOKUP(F29,'Leg-6'!$A$12:$C$44,3,FALSE))))</f>
        <v/>
      </c>
      <c r="J29" s="394" t="s">
        <v>43</v>
      </c>
      <c r="K29" s="28">
        <f t="shared" si="5"/>
        <v>6.851851851851852E-2</v>
      </c>
      <c r="L29" s="381"/>
      <c r="M29" s="381"/>
      <c r="N29" s="28">
        <f t="shared" si="2"/>
        <v>6.851851851851852E-2</v>
      </c>
      <c r="O29" s="397">
        <v>0</v>
      </c>
      <c r="P29" s="147">
        <f t="shared" si="3"/>
        <v>8</v>
      </c>
      <c r="Q29" s="300" t="str">
        <f>IF('Car-Name'!A29="","",VLOOKUP(F29,'Car-Name'!$A$12:$B$44,2))</f>
        <v>Ed Wright</v>
      </c>
      <c r="R29" s="148">
        <f t="shared" si="4"/>
        <v>6.851851851851852E-2</v>
      </c>
      <c r="S29" s="130">
        <f t="shared" si="6"/>
        <v>0</v>
      </c>
      <c r="T29" s="220">
        <f t="shared" si="0"/>
        <v>14</v>
      </c>
      <c r="U29" s="301">
        <f>IF(F29="",(""),((R29+(VLOOKUP(P29,'Leg-5'!$F$12:$U$44,16,FALSE)))))</f>
        <v>0.42783564814814812</v>
      </c>
      <c r="V29" s="8">
        <f>IF(F29="","",(O29+VLOOKUP('Leg-6'!F29,'Leg-5'!$F$12:$V$44,17,FALSE)))</f>
        <v>76</v>
      </c>
      <c r="W29" s="217">
        <f>IF(P29="","",((O29+(VLOOKUP('Leg-6'!P29,'Leg-5'!$F$12:$V$44,17,FALSE)))/(U29*24)))</f>
        <v>7.4015961044231027</v>
      </c>
      <c r="X29" s="149">
        <f t="shared" si="1"/>
        <v>19</v>
      </c>
      <c r="Y29" s="415"/>
      <c r="Z29" s="415"/>
      <c r="AA29" s="415"/>
      <c r="AB29" s="415"/>
      <c r="AC29" s="415"/>
      <c r="AD29" s="415"/>
      <c r="AE29" s="415"/>
      <c r="AF29" s="415"/>
      <c r="AG29" s="415"/>
      <c r="AH29" s="415"/>
    </row>
    <row r="30" spans="1:34" s="6" customFormat="1" x14ac:dyDescent="0.25">
      <c r="A30" s="255">
        <f>IF(('Leg-5'!F30=""),"",('Leg-5'!F30))</f>
        <v>7</v>
      </c>
      <c r="B30" s="254" t="str">
        <f>IF((A30=""),"",VLOOKUP(A30,'Car-Name'!$A$12:$B$44,2))</f>
        <v>Tom Carnegie</v>
      </c>
      <c r="C30" s="372"/>
      <c r="D30" s="254" t="str">
        <f>IF((A30=""),"",VLOOKUP(A30,'Car-Name'!$A$12:$C$44,3))</f>
        <v>509-922-1805</v>
      </c>
      <c r="E30" s="375"/>
      <c r="F30" s="378">
        <v>7</v>
      </c>
      <c r="G30" s="24" t="str">
        <f>IF((F30=""),"",(VLOOKUP(F30,'Car-Name'!$A$12:$B$44,2)))</f>
        <v>Tom Carnegie</v>
      </c>
      <c r="H30" s="381"/>
      <c r="I30" s="28" t="str">
        <f>IF((H30=""),"",(H30-(VLOOKUP(F30,'Leg-6'!$A$12:$C$44,3,FALSE))))</f>
        <v/>
      </c>
      <c r="J30" s="394" t="s">
        <v>43</v>
      </c>
      <c r="K30" s="28">
        <f t="shared" si="5"/>
        <v>6.851851851851852E-2</v>
      </c>
      <c r="L30" s="381"/>
      <c r="M30" s="381"/>
      <c r="N30" s="28">
        <f t="shared" si="2"/>
        <v>6.851851851851852E-2</v>
      </c>
      <c r="O30" s="397">
        <v>0</v>
      </c>
      <c r="P30" s="147">
        <f t="shared" si="3"/>
        <v>7</v>
      </c>
      <c r="Q30" s="300" t="str">
        <f>IF('Car-Name'!A30="","",VLOOKUP(F30,'Car-Name'!$A$12:$B$44,2))</f>
        <v>Tom Carnegie</v>
      </c>
      <c r="R30" s="148">
        <f t="shared" si="4"/>
        <v>6.851851851851852E-2</v>
      </c>
      <c r="S30" s="130">
        <f t="shared" si="6"/>
        <v>0</v>
      </c>
      <c r="T30" s="220">
        <f t="shared" si="0"/>
        <v>14</v>
      </c>
      <c r="U30" s="301">
        <f>IF(F30="",(""),((R30+(VLOOKUP(P30,'Leg-5'!$F$12:$U$44,16,FALSE)))))</f>
        <v>0.41037037037037033</v>
      </c>
      <c r="V30" s="8">
        <f>IF(F30="","",(O30+VLOOKUP('Leg-6'!F30,'Leg-5'!$F$12:$V$44,17,FALSE)))</f>
        <v>81.400000000000006</v>
      </c>
      <c r="W30" s="217">
        <f>IF(P30="","",((O30+(VLOOKUP('Leg-6'!P30,'Leg-5'!$F$12:$V$44,17,FALSE)))/(U30*24)))</f>
        <v>8.2648916967509027</v>
      </c>
      <c r="X30" s="149">
        <f t="shared" si="1"/>
        <v>18</v>
      </c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</row>
    <row r="31" spans="1:34" s="6" customFormat="1" x14ac:dyDescent="0.25">
      <c r="A31" s="255">
        <f>IF(('Leg-5'!F31=""),"",('Leg-5'!F31))</f>
        <v>11</v>
      </c>
      <c r="B31" s="254" t="str">
        <f>IF((A31=""),"",VLOOKUP(A31,'Car-Name'!$A$12:$B$44,2))</f>
        <v>Sony Bishop</v>
      </c>
      <c r="C31" s="372"/>
      <c r="D31" s="254" t="str">
        <f>IF((A31=""),"",VLOOKUP(A31,'Car-Name'!$A$12:$C$44,3))</f>
        <v>714-305-6461</v>
      </c>
      <c r="E31" s="375"/>
      <c r="F31" s="378">
        <v>11</v>
      </c>
      <c r="G31" s="24" t="str">
        <f>IF((F31=""),"",(VLOOKUP(F31,'Car-Name'!$A$12:$B$44,2)))</f>
        <v>Sony Bishop</v>
      </c>
      <c r="H31" s="381"/>
      <c r="I31" s="28" t="str">
        <f>IF((H31=""),"",(H31-(VLOOKUP(F31,'Leg-6'!$A$12:$C$44,3,FALSE))))</f>
        <v/>
      </c>
      <c r="J31" s="394" t="s">
        <v>43</v>
      </c>
      <c r="K31" s="28">
        <f t="shared" si="5"/>
        <v>6.851851851851852E-2</v>
      </c>
      <c r="L31" s="381"/>
      <c r="M31" s="381"/>
      <c r="N31" s="28">
        <f t="shared" si="2"/>
        <v>6.851851851851852E-2</v>
      </c>
      <c r="O31" s="397">
        <v>0</v>
      </c>
      <c r="P31" s="147">
        <f t="shared" si="3"/>
        <v>11</v>
      </c>
      <c r="Q31" s="300" t="str">
        <f>IF('Car-Name'!A31="","",VLOOKUP(F31,'Car-Name'!$A$12:$B$44,2))</f>
        <v>Sony Bishop</v>
      </c>
      <c r="R31" s="148">
        <f t="shared" si="4"/>
        <v>6.851851851851852E-2</v>
      </c>
      <c r="S31" s="130">
        <f t="shared" si="6"/>
        <v>0</v>
      </c>
      <c r="T31" s="220">
        <f t="shared" si="0"/>
        <v>14</v>
      </c>
      <c r="U31" s="301">
        <f>IF(F31="",(""),((R31+(VLOOKUP(P31,'Leg-5'!$F$12:$U$44,16,FALSE)))))</f>
        <v>0.3971527777777778</v>
      </c>
      <c r="V31" s="8">
        <f>IF(F31="","",(O31+VLOOKUP('Leg-6'!F31,'Leg-5'!$F$12:$V$44,17,FALSE)))</f>
        <v>173</v>
      </c>
      <c r="W31" s="217">
        <f>IF(P31="","",((O31+(VLOOKUP('Leg-6'!P31,'Leg-5'!$F$12:$V$44,17,FALSE)))/(U31*24)))</f>
        <v>18.150026228361604</v>
      </c>
      <c r="X31" s="149">
        <f t="shared" si="1"/>
        <v>17</v>
      </c>
      <c r="Y31" s="415"/>
      <c r="Z31" s="415"/>
      <c r="AA31" s="415"/>
      <c r="AB31" s="415"/>
      <c r="AC31" s="415"/>
      <c r="AD31" s="415"/>
      <c r="AE31" s="415"/>
      <c r="AF31" s="415"/>
      <c r="AG31" s="415"/>
      <c r="AH31" s="415"/>
    </row>
    <row r="32" spans="1:34" s="6" customFormat="1" x14ac:dyDescent="0.25">
      <c r="A32" s="255" t="str">
        <f>IF(('Leg-5'!F32=""),"",('Leg-5'!F32))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IF((H32=""),"",(H32-(VLOOKUP(F32,'Leg-6'!$A$12:$C$44,3,FALSE))))</f>
        <v/>
      </c>
      <c r="J32" s="394"/>
      <c r="K32" s="28" t="str">
        <f t="shared" si="5"/>
        <v/>
      </c>
      <c r="L32" s="381"/>
      <c r="M32" s="381"/>
      <c r="N32" s="28" t="str">
        <f t="shared" si="2"/>
        <v/>
      </c>
      <c r="O32" s="397"/>
      <c r="P32" s="147" t="str">
        <f t="shared" si="3"/>
        <v/>
      </c>
      <c r="Q32" s="300" t="e">
        <f>IF('Car-Name'!A32="","",VLOOKUP(F32,'Car-Name'!$A$12:$B$44,2))</f>
        <v>#N/A</v>
      </c>
      <c r="R32" s="148" t="str">
        <f t="shared" si="4"/>
        <v/>
      </c>
      <c r="S32" s="130" t="str">
        <f t="shared" si="6"/>
        <v/>
      </c>
      <c r="T32" s="220" t="str">
        <f t="shared" si="0"/>
        <v/>
      </c>
      <c r="U32" s="301" t="str">
        <f>IF(F32="",(""),((R32+(VLOOKUP(P32,'Leg-5'!$F$12:$U$44,16,FALSE)))))</f>
        <v/>
      </c>
      <c r="V32" s="8" t="str">
        <f>IF(F32="","",(O32+VLOOKUP('Leg-6'!F32,'Leg-5'!$F$12:$V$44,17,FALSE)))</f>
        <v/>
      </c>
      <c r="W32" s="217" t="str">
        <f>IF(P32="","",((O32+(VLOOKUP('Leg-6'!P32,'Leg-5'!$F$12:$V$44,17,FALSE)))/(U32*24)))</f>
        <v/>
      </c>
      <c r="X32" s="149" t="str">
        <f t="shared" si="1"/>
        <v/>
      </c>
      <c r="Y32" s="415"/>
      <c r="Z32" s="415"/>
      <c r="AA32" s="415"/>
      <c r="AB32" s="415"/>
      <c r="AC32" s="415"/>
      <c r="AD32" s="415"/>
      <c r="AE32" s="415"/>
      <c r="AF32" s="415"/>
      <c r="AG32" s="415"/>
      <c r="AH32" s="415"/>
    </row>
    <row r="33" spans="1:34" s="6" customFormat="1" x14ac:dyDescent="0.25">
      <c r="A33" s="255" t="str">
        <f>IF(('Leg-5'!F33=""),"",('Leg-5'!F33))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IF((H33=""),"",(H33-(VLOOKUP(F33,'Leg-6'!$A$12:$C$44,3,FALSE))))</f>
        <v/>
      </c>
      <c r="J33" s="394"/>
      <c r="K33" s="28" t="str">
        <f t="shared" si="5"/>
        <v/>
      </c>
      <c r="L33" s="381"/>
      <c r="M33" s="381"/>
      <c r="N33" s="28" t="str">
        <f t="shared" si="2"/>
        <v/>
      </c>
      <c r="O33" s="397"/>
      <c r="P33" s="147" t="str">
        <f t="shared" si="3"/>
        <v/>
      </c>
      <c r="Q33" s="300" t="e">
        <f>IF('Car-Name'!A33="","",VLOOKUP(F33,'Car-Name'!$A$12:$B$44,2))</f>
        <v>#N/A</v>
      </c>
      <c r="R33" s="148" t="str">
        <f t="shared" si="4"/>
        <v/>
      </c>
      <c r="S33" s="130" t="str">
        <f t="shared" si="6"/>
        <v/>
      </c>
      <c r="T33" s="220" t="str">
        <f t="shared" si="0"/>
        <v/>
      </c>
      <c r="U33" s="301" t="str">
        <f>IF(F33="",(""),((R33+(VLOOKUP(P33,'Leg-5'!$F$12:$U$44,16,FALSE)))))</f>
        <v/>
      </c>
      <c r="V33" s="8" t="str">
        <f>IF(F33="","",(O33+VLOOKUP('Leg-6'!F33,'Leg-5'!$F$12:$V$44,17,FALSE)))</f>
        <v/>
      </c>
      <c r="W33" s="217" t="str">
        <f>IF(P33="","",((O33+(VLOOKUP('Leg-6'!P33,'Leg-5'!$F$12:$V$44,17,FALSE)))/(U33*24)))</f>
        <v/>
      </c>
      <c r="X33" s="149" t="str">
        <f t="shared" si="1"/>
        <v/>
      </c>
      <c r="Y33" s="415"/>
      <c r="Z33" s="415"/>
      <c r="AA33" s="415"/>
      <c r="AB33" s="415"/>
      <c r="AC33" s="415"/>
      <c r="AD33" s="415"/>
      <c r="AE33" s="415"/>
      <c r="AF33" s="415"/>
      <c r="AG33" s="415"/>
      <c r="AH33" s="415"/>
    </row>
    <row r="34" spans="1:34" s="6" customFormat="1" x14ac:dyDescent="0.25">
      <c r="A34" s="255" t="str">
        <f>IF(('Leg-5'!F34=""),"",('Leg-5'!F34))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IF((H34=""),"",(H34-(VLOOKUP(F34,'Leg-6'!$A$12:$C$44,3,FALSE))))</f>
        <v/>
      </c>
      <c r="J34" s="394"/>
      <c r="K34" s="28" t="str">
        <f t="shared" si="5"/>
        <v/>
      </c>
      <c r="L34" s="381"/>
      <c r="M34" s="381"/>
      <c r="N34" s="28" t="str">
        <f t="shared" si="2"/>
        <v/>
      </c>
      <c r="O34" s="397"/>
      <c r="P34" s="147" t="str">
        <f t="shared" si="3"/>
        <v/>
      </c>
      <c r="Q34" s="300" t="e">
        <f>IF('Car-Name'!A34="","",VLOOKUP(F34,'Car-Name'!$A$12:$B$44,2))</f>
        <v>#N/A</v>
      </c>
      <c r="R34" s="148" t="str">
        <f t="shared" si="4"/>
        <v/>
      </c>
      <c r="S34" s="130" t="str">
        <f t="shared" si="6"/>
        <v/>
      </c>
      <c r="T34" s="220" t="str">
        <f t="shared" si="0"/>
        <v/>
      </c>
      <c r="U34" s="301" t="str">
        <f>IF(F34="",(""),((R34+(VLOOKUP(P34,'Leg-5'!$F$12:$U$44,16,FALSE)))))</f>
        <v/>
      </c>
      <c r="V34" s="8" t="str">
        <f>IF(F34="","",(O34+VLOOKUP('Leg-6'!F34,'Leg-5'!$F$12:$V$44,17,FALSE)))</f>
        <v/>
      </c>
      <c r="W34" s="217" t="str">
        <f>IF(P34="","",((O34+(VLOOKUP('Leg-6'!P34,'Leg-5'!$F$12:$V$44,17,FALSE)))/(U34*24)))</f>
        <v/>
      </c>
      <c r="X34" s="149" t="str">
        <f t="shared" si="1"/>
        <v/>
      </c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</row>
    <row r="35" spans="1:34" s="6" customFormat="1" x14ac:dyDescent="0.25">
      <c r="A35" s="255" t="str">
        <f>IF(('Leg-5'!F35=""),"",('Leg-5'!F35))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IF((H35=""),"",(H35-(VLOOKUP(F35,'Leg-6'!$A$12:$C$44,3,FALSE))))</f>
        <v/>
      </c>
      <c r="J35" s="394"/>
      <c r="K35" s="28" t="str">
        <f t="shared" si="5"/>
        <v/>
      </c>
      <c r="L35" s="381"/>
      <c r="M35" s="381"/>
      <c r="N35" s="28" t="str">
        <f t="shared" si="2"/>
        <v/>
      </c>
      <c r="O35" s="397"/>
      <c r="P35" s="147" t="str">
        <f t="shared" si="3"/>
        <v/>
      </c>
      <c r="Q35" s="300" t="str">
        <f>IF('Car-Name'!A35="","",VLOOKUP(F35,'Car-Name'!$A$12:$B$44,2))</f>
        <v/>
      </c>
      <c r="R35" s="148" t="str">
        <f t="shared" si="4"/>
        <v/>
      </c>
      <c r="S35" s="130" t="str">
        <f t="shared" si="6"/>
        <v/>
      </c>
      <c r="T35" s="220" t="str">
        <f t="shared" si="0"/>
        <v/>
      </c>
      <c r="U35" s="301" t="str">
        <f>IF(F35="",(""),((R35+(VLOOKUP(P35,'Leg-5'!$F$12:$U$44,16,FALSE)))))</f>
        <v/>
      </c>
      <c r="V35" s="8" t="str">
        <f>IF(F35="","",(O35+VLOOKUP('Leg-6'!F35,'Leg-5'!$F$12:$V$44,17,FALSE)))</f>
        <v/>
      </c>
      <c r="W35" s="217" t="str">
        <f>IF(P35="","",((O35+(VLOOKUP('Leg-6'!P35,'Leg-5'!$F$12:$V$44,17,FALSE)))/(U35*24)))</f>
        <v/>
      </c>
      <c r="X35" s="149" t="str">
        <f t="shared" si="1"/>
        <v/>
      </c>
    </row>
    <row r="36" spans="1:34" s="6" customFormat="1" x14ac:dyDescent="0.25">
      <c r="A36" s="255" t="str">
        <f>IF(('Leg-5'!F36=""),"",('Leg-5'!F36))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IF((H36=""),"",(H36-(VLOOKUP(F36,'Leg-6'!$A$12:$C$44,3,FALSE))))</f>
        <v/>
      </c>
      <c r="J36" s="394"/>
      <c r="K36" s="28" t="str">
        <f t="shared" si="5"/>
        <v/>
      </c>
      <c r="L36" s="381"/>
      <c r="M36" s="381"/>
      <c r="N36" s="28" t="str">
        <f t="shared" si="2"/>
        <v/>
      </c>
      <c r="O36" s="397"/>
      <c r="P36" s="147" t="str">
        <f t="shared" si="3"/>
        <v/>
      </c>
      <c r="Q36" s="300" t="str">
        <f>IF('Car-Name'!A36="","",VLOOKUP(F36,'Car-Name'!$A$12:$B$44,2))</f>
        <v/>
      </c>
      <c r="R36" s="148" t="str">
        <f t="shared" si="4"/>
        <v/>
      </c>
      <c r="S36" s="130" t="str">
        <f t="shared" si="6"/>
        <v/>
      </c>
      <c r="T36" s="220" t="str">
        <f t="shared" si="0"/>
        <v/>
      </c>
      <c r="U36" s="301" t="str">
        <f>IF(F36="",(""),((R36+(VLOOKUP(P36,'Leg-5'!$F$12:$U$44,16,FALSE)))))</f>
        <v/>
      </c>
      <c r="V36" s="8" t="str">
        <f>IF(F36="","",(O36+VLOOKUP('Leg-6'!F36,'Leg-5'!$F$12:$V$44,17,FALSE)))</f>
        <v/>
      </c>
      <c r="W36" s="217" t="str">
        <f>IF(P36="","",((O36+(VLOOKUP('Leg-6'!P36,'Leg-5'!$F$12:$V$44,17,FALSE)))/(U36*24)))</f>
        <v/>
      </c>
      <c r="X36" s="149" t="str">
        <f t="shared" si="1"/>
        <v/>
      </c>
    </row>
    <row r="37" spans="1:34" s="6" customFormat="1" x14ac:dyDescent="0.25">
      <c r="A37" s="255" t="str">
        <f>IF(('Leg-5'!F37=""),"",('Leg-5'!F37))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IF((H37=""),"",(H37-(VLOOKUP(F37,'Leg-6'!$A$12:$C$44,3,FALSE))))</f>
        <v/>
      </c>
      <c r="J37" s="394"/>
      <c r="K37" s="28" t="str">
        <f t="shared" si="5"/>
        <v/>
      </c>
      <c r="L37" s="381"/>
      <c r="M37" s="381"/>
      <c r="N37" s="28" t="str">
        <f t="shared" si="2"/>
        <v/>
      </c>
      <c r="O37" s="397"/>
      <c r="P37" s="147" t="str">
        <f t="shared" si="3"/>
        <v/>
      </c>
      <c r="Q37" s="300" t="str">
        <f>IF('Car-Name'!A37="","",VLOOKUP(F37,'Car-Name'!$A$12:$B$44,2))</f>
        <v/>
      </c>
      <c r="R37" s="148" t="str">
        <f t="shared" si="4"/>
        <v/>
      </c>
      <c r="S37" s="130" t="str">
        <f t="shared" si="6"/>
        <v/>
      </c>
      <c r="T37" s="220" t="str">
        <f t="shared" si="0"/>
        <v/>
      </c>
      <c r="U37" s="301" t="str">
        <f>IF(F37="",(""),((R37+(VLOOKUP(P37,'Leg-5'!$F$12:$U$44,16,FALSE)))))</f>
        <v/>
      </c>
      <c r="V37" s="8" t="str">
        <f>IF(F37="","",(O37+VLOOKUP('Leg-6'!F37,'Leg-5'!$F$12:$V$44,17,FALSE)))</f>
        <v/>
      </c>
      <c r="W37" s="217" t="str">
        <f>IF(P37="","",((O37+(VLOOKUP('Leg-6'!P37,'Leg-5'!$F$12:$V$44,17,FALSE)))/(U37*24)))</f>
        <v/>
      </c>
      <c r="X37" s="149" t="str">
        <f t="shared" si="1"/>
        <v/>
      </c>
    </row>
    <row r="38" spans="1:34" s="6" customFormat="1" x14ac:dyDescent="0.25">
      <c r="A38" s="255" t="str">
        <f>IF(('Leg-5'!F38=""),"",('Leg-5'!F38))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IF((H38=""),"",(H38-(VLOOKUP(F38,'Leg-6'!$A$12:$C$44,3,FALSE))))</f>
        <v/>
      </c>
      <c r="J38" s="394"/>
      <c r="K38" s="28" t="str">
        <f t="shared" si="5"/>
        <v/>
      </c>
      <c r="L38" s="381"/>
      <c r="M38" s="381"/>
      <c r="N38" s="28" t="str">
        <f t="shared" si="2"/>
        <v/>
      </c>
      <c r="O38" s="397"/>
      <c r="P38" s="147" t="str">
        <f t="shared" si="3"/>
        <v/>
      </c>
      <c r="Q38" s="300" t="str">
        <f>IF('Car-Name'!A38="","",VLOOKUP(F38,'Car-Name'!$A$12:$B$44,2))</f>
        <v/>
      </c>
      <c r="R38" s="148" t="str">
        <f t="shared" si="4"/>
        <v/>
      </c>
      <c r="S38" s="130" t="str">
        <f t="shared" si="6"/>
        <v/>
      </c>
      <c r="T38" s="220" t="str">
        <f t="shared" si="0"/>
        <v/>
      </c>
      <c r="U38" s="301" t="str">
        <f>IF(F38="",(""),((R38+(VLOOKUP(P38,'Leg-5'!$F$12:$U$44,16,FALSE)))))</f>
        <v/>
      </c>
      <c r="V38" s="8" t="str">
        <f>IF(F38="","",(O38+VLOOKUP('Leg-6'!F38,'Leg-5'!$F$12:$V$44,17,FALSE)))</f>
        <v/>
      </c>
      <c r="W38" s="217" t="str">
        <f>IF(P38="","",((O38+(VLOOKUP('Leg-6'!P38,'Leg-5'!$F$12:$V$44,17,FALSE)))/(U38*24)))</f>
        <v/>
      </c>
      <c r="X38" s="149" t="str">
        <f t="shared" si="1"/>
        <v/>
      </c>
    </row>
    <row r="39" spans="1:34" s="6" customFormat="1" x14ac:dyDescent="0.25">
      <c r="A39" s="255" t="str">
        <f>IF(('Leg-5'!F39=""),"",('Leg-5'!F39))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IF((H39=""),"",(H39-(VLOOKUP(F39,'Leg-6'!$A$12:$C$44,3,FALSE))))</f>
        <v/>
      </c>
      <c r="J39" s="394"/>
      <c r="K39" s="28" t="str">
        <f t="shared" si="5"/>
        <v/>
      </c>
      <c r="L39" s="381"/>
      <c r="M39" s="381"/>
      <c r="N39" s="28" t="str">
        <f t="shared" si="2"/>
        <v/>
      </c>
      <c r="O39" s="397"/>
      <c r="P39" s="147" t="str">
        <f t="shared" si="3"/>
        <v/>
      </c>
      <c r="Q39" s="300" t="str">
        <f>IF('Car-Name'!A39="","",VLOOKUP(F39,'Car-Name'!$A$12:$B$44,2))</f>
        <v/>
      </c>
      <c r="R39" s="148" t="str">
        <f t="shared" si="4"/>
        <v/>
      </c>
      <c r="S39" s="130" t="str">
        <f t="shared" si="6"/>
        <v/>
      </c>
      <c r="T39" s="220" t="str">
        <f t="shared" si="0"/>
        <v/>
      </c>
      <c r="U39" s="301" t="str">
        <f>IF(F39="",(""),((R39+(VLOOKUP(P39,'Leg-5'!$F$12:$U$44,16,FALSE)))))</f>
        <v/>
      </c>
      <c r="V39" s="8" t="str">
        <f>IF(F39="","",(O39+VLOOKUP('Leg-6'!F39,'Leg-5'!$F$12:$V$44,17,FALSE)))</f>
        <v/>
      </c>
      <c r="W39" s="217" t="str">
        <f>IF(P39="","",((O39+(VLOOKUP('Leg-6'!P39,'Leg-5'!$F$12:$V$44,17,FALSE)))/(U39*24)))</f>
        <v/>
      </c>
      <c r="X39" s="149" t="str">
        <f t="shared" si="1"/>
        <v/>
      </c>
    </row>
    <row r="40" spans="1:34" s="6" customFormat="1" x14ac:dyDescent="0.25">
      <c r="A40" s="255" t="str">
        <f>IF(('Leg-5'!F40=""),"",('Leg-5'!F40))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IF((H40=""),"",(H40-(VLOOKUP(F40,'Leg-6'!$A$12:$C$44,3,FALSE))))</f>
        <v/>
      </c>
      <c r="J40" s="394"/>
      <c r="K40" s="28" t="str">
        <f t="shared" si="5"/>
        <v/>
      </c>
      <c r="L40" s="381"/>
      <c r="M40" s="381"/>
      <c r="N40" s="28" t="str">
        <f t="shared" si="2"/>
        <v/>
      </c>
      <c r="O40" s="397"/>
      <c r="P40" s="147" t="str">
        <f t="shared" si="3"/>
        <v/>
      </c>
      <c r="Q40" s="300" t="str">
        <f>IF('Car-Name'!A40="","",VLOOKUP(F40,'Car-Name'!$A$12:$B$44,2))</f>
        <v/>
      </c>
      <c r="R40" s="148" t="str">
        <f t="shared" si="4"/>
        <v/>
      </c>
      <c r="S40" s="130" t="str">
        <f t="shared" si="6"/>
        <v/>
      </c>
      <c r="T40" s="220" t="str">
        <f t="shared" si="0"/>
        <v/>
      </c>
      <c r="U40" s="301" t="str">
        <f>IF(F40="",(""),((R40+(VLOOKUP(P40,'Leg-5'!$F$12:$U$44,16,FALSE)))))</f>
        <v/>
      </c>
      <c r="V40" s="8" t="str">
        <f>IF(F40="","",(O40+VLOOKUP('Leg-6'!F40,'Leg-5'!$F$12:$V$44,17,FALSE)))</f>
        <v/>
      </c>
      <c r="W40" s="217" t="str">
        <f>IF(P40="","",((O40+(VLOOKUP('Leg-6'!P40,'Leg-5'!$F$12:$V$44,17,FALSE)))/(U40*24)))</f>
        <v/>
      </c>
      <c r="X40" s="149" t="str">
        <f t="shared" si="1"/>
        <v/>
      </c>
    </row>
    <row r="41" spans="1:34" s="6" customFormat="1" x14ac:dyDescent="0.25">
      <c r="A41" s="255" t="str">
        <f>IF(('Leg-5'!F41=""),"",('Leg-5'!F41))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IF((H41=""),"",(H41-(VLOOKUP(F41,'Leg-6'!$A$12:$C$44,3,FALSE))))</f>
        <v/>
      </c>
      <c r="J41" s="394"/>
      <c r="K41" s="28" t="str">
        <f t="shared" si="5"/>
        <v/>
      </c>
      <c r="L41" s="381"/>
      <c r="M41" s="381"/>
      <c r="N41" s="28" t="str">
        <f t="shared" si="2"/>
        <v/>
      </c>
      <c r="O41" s="397"/>
      <c r="P41" s="147" t="str">
        <f t="shared" si="3"/>
        <v/>
      </c>
      <c r="Q41" s="300" t="str">
        <f>IF('Car-Name'!A41="","",VLOOKUP(F41,'Car-Name'!$A$12:$B$44,2))</f>
        <v/>
      </c>
      <c r="R41" s="148" t="str">
        <f t="shared" si="4"/>
        <v/>
      </c>
      <c r="S41" s="130" t="str">
        <f t="shared" si="6"/>
        <v/>
      </c>
      <c r="T41" s="220" t="str">
        <f t="shared" si="0"/>
        <v/>
      </c>
      <c r="U41" s="301" t="str">
        <f>IF(F41="",(""),((R41+(VLOOKUP(P41,'Leg-5'!$F$12:$U$44,16,FALSE)))))</f>
        <v/>
      </c>
      <c r="V41" s="8" t="str">
        <f>IF(F41="","",(O41+VLOOKUP('Leg-6'!F41,'Leg-5'!$F$12:$V$44,17,FALSE)))</f>
        <v/>
      </c>
      <c r="W41" s="217" t="str">
        <f>IF(P41="","",((O41+(VLOOKUP('Leg-6'!P41,'Leg-5'!$F$12:$V$44,17,FALSE)))/(U41*24)))</f>
        <v/>
      </c>
      <c r="X41" s="149" t="str">
        <f t="shared" si="1"/>
        <v/>
      </c>
    </row>
    <row r="42" spans="1:34" s="6" customFormat="1" x14ac:dyDescent="0.25">
      <c r="A42" s="255" t="str">
        <f>IF(('Leg-5'!F42=""),"",('Leg-5'!F42))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IF((H42=""),"",(H42-(VLOOKUP(F42,'Leg-6'!$A$12:$C$44,3,FALSE))))</f>
        <v/>
      </c>
      <c r="J42" s="394"/>
      <c r="K42" s="28" t="str">
        <f t="shared" si="5"/>
        <v/>
      </c>
      <c r="L42" s="381"/>
      <c r="M42" s="381"/>
      <c r="N42" s="28" t="str">
        <f t="shared" si="2"/>
        <v/>
      </c>
      <c r="O42" s="397"/>
      <c r="P42" s="147" t="str">
        <f t="shared" si="3"/>
        <v/>
      </c>
      <c r="Q42" s="300" t="str">
        <f>IF('Car-Name'!A42="","",VLOOKUP(F42,'Car-Name'!$A$12:$B$44,2))</f>
        <v/>
      </c>
      <c r="R42" s="148" t="str">
        <f t="shared" si="4"/>
        <v/>
      </c>
      <c r="S42" s="130" t="str">
        <f t="shared" si="6"/>
        <v/>
      </c>
      <c r="T42" s="220" t="str">
        <f t="shared" si="0"/>
        <v/>
      </c>
      <c r="U42" s="301" t="str">
        <f>IF(F42="",(""),((R42+(VLOOKUP(P42,'Leg-5'!$F$12:$U$44,16,FALSE)))))</f>
        <v/>
      </c>
      <c r="V42" s="8" t="str">
        <f>IF(F42="","",(O42+VLOOKUP('Leg-6'!F42,'Leg-5'!$F$12:$V$44,17,FALSE)))</f>
        <v/>
      </c>
      <c r="W42" s="217" t="str">
        <f>IF(P42="","",((O42+(VLOOKUP('Leg-6'!P42,'Leg-5'!$F$12:$V$44,17,FALSE)))/(U42*24)))</f>
        <v/>
      </c>
      <c r="X42" s="149" t="str">
        <f t="shared" si="1"/>
        <v/>
      </c>
    </row>
    <row r="43" spans="1:34" s="6" customFormat="1" x14ac:dyDescent="0.25">
      <c r="A43" s="255" t="str">
        <f>IF(('Leg-5'!F43=""),"",('Leg-5'!F43))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IF((H43=""),"",(H43-(VLOOKUP(F43,'Leg-6'!$A$12:$C$44,3,FALSE))))</f>
        <v/>
      </c>
      <c r="J43" s="394"/>
      <c r="K43" s="28" t="str">
        <f t="shared" si="5"/>
        <v/>
      </c>
      <c r="L43" s="381"/>
      <c r="M43" s="381"/>
      <c r="N43" s="28" t="str">
        <f t="shared" si="2"/>
        <v/>
      </c>
      <c r="O43" s="397"/>
      <c r="P43" s="147" t="str">
        <f t="shared" si="3"/>
        <v/>
      </c>
      <c r="Q43" s="300" t="str">
        <f>IF('Car-Name'!A43="","",VLOOKUP(F43,'Car-Name'!$A$12:$B$44,2))</f>
        <v/>
      </c>
      <c r="R43" s="148" t="str">
        <f t="shared" si="4"/>
        <v/>
      </c>
      <c r="S43" s="130" t="str">
        <f t="shared" si="6"/>
        <v/>
      </c>
      <c r="T43" s="220" t="str">
        <f t="shared" si="0"/>
        <v/>
      </c>
      <c r="U43" s="301" t="str">
        <f>IF(F43="",(""),((R43+(VLOOKUP(P43,'Leg-5'!$F$12:$U$44,16,FALSE)))))</f>
        <v/>
      </c>
      <c r="V43" s="8" t="str">
        <f>IF(F43="","",(O43+VLOOKUP('Leg-6'!F43,'Leg-5'!$F$12:$V$44,17,FALSE)))</f>
        <v/>
      </c>
      <c r="W43" s="217" t="str">
        <f>IF(P43="","",((O43+(VLOOKUP('Leg-6'!P43,'Leg-5'!$F$12:$V$44,17,FALSE)))/(U43*24)))</f>
        <v/>
      </c>
      <c r="X43" s="149" t="str">
        <f>IF(W43="","",(RANK(U43,$U$12:$U$43,1)))</f>
        <v/>
      </c>
    </row>
    <row r="44" spans="1:34" s="6" customFormat="1" ht="15.75" thickBot="1" x14ac:dyDescent="0.3">
      <c r="A44" s="299" t="str">
        <f>IF(('Leg-5'!F44=""),"",('Leg-5'!F44))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IF((H44=""),"",(H44-(VLOOKUP(F44,'Leg-6'!$A$12:$C$44,3,FALSE))))</f>
        <v/>
      </c>
      <c r="J44" s="395"/>
      <c r="K44" s="29" t="str">
        <f t="shared" si="5"/>
        <v/>
      </c>
      <c r="L44" s="382"/>
      <c r="M44" s="382"/>
      <c r="N44" s="29" t="str">
        <f t="shared" si="2"/>
        <v/>
      </c>
      <c r="O44" s="398"/>
      <c r="P44" s="152" t="str">
        <f t="shared" si="3"/>
        <v/>
      </c>
      <c r="Q44" s="305" t="str">
        <f>IF('Car-Name'!A44="","",VLOOKUP(F44,'Car-Name'!$A$12:$B$44,2))</f>
        <v/>
      </c>
      <c r="R44" s="153" t="str">
        <f t="shared" si="4"/>
        <v/>
      </c>
      <c r="S44" s="135" t="str">
        <f t="shared" si="6"/>
        <v/>
      </c>
      <c r="T44" s="306" t="str">
        <f t="shared" si="0"/>
        <v/>
      </c>
      <c r="U44" s="307" t="str">
        <f>IF(F44="",(""),((R44+(VLOOKUP(P44,'Leg-5'!$F$12:$U$44,16,FALSE)))))</f>
        <v/>
      </c>
      <c r="V44" s="9" t="str">
        <f>IF(F44="","",(O44+VLOOKUP('Leg-6'!F44,'Leg-5'!$F$12:$V$44,17,FALSE)))</f>
        <v/>
      </c>
      <c r="W44" s="235" t="str">
        <f>IF(P44="","",((O44+(VLOOKUP('Leg-6'!P44,'Leg-5'!$F$12:$V$44,17,FALSE)))/(U44*24)))</f>
        <v/>
      </c>
      <c r="X44" s="154" t="str">
        <f>IF(W44="","",(RANK(U44,$U$12:$U$43,1)))</f>
        <v/>
      </c>
    </row>
  </sheetData>
  <sheetProtection algorithmName="SHA-512" hashValue="gXG6yxTLhwuCXYF7wLYtT/C3vRPn0ODJhDzG0pfZ3nmWyHfAkKv9Cz6/LqS7inuOskZzYp6Fgm+B6e1DudysZA==" saltValue="X/ndn9BvYwW7iwDYLGbaIA==" spinCount="100000" sheet="1" objects="1" scenarios="1"/>
  <sortState xmlns:xlrd2="http://schemas.microsoft.com/office/spreadsheetml/2017/richdata2" ref="Y12:AG33">
    <sortCondition descending="1" ref="AD12:AD33"/>
  </sortState>
  <mergeCells count="15">
    <mergeCell ref="R3:T3"/>
    <mergeCell ref="U3:X3"/>
    <mergeCell ref="H5:I5"/>
    <mergeCell ref="J5:K5"/>
    <mergeCell ref="L5:N5"/>
    <mergeCell ref="U5:X5"/>
    <mergeCell ref="H4:I4"/>
    <mergeCell ref="J4:K4"/>
    <mergeCell ref="L4:M4"/>
    <mergeCell ref="A1:E1"/>
    <mergeCell ref="L2:N2"/>
    <mergeCell ref="G3:J3"/>
    <mergeCell ref="H6:I6"/>
    <mergeCell ref="J6:K6"/>
    <mergeCell ref="L6:N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EA6D-F28C-4DE7-841B-07EBD0850F4E}">
  <dimension ref="A1:X44"/>
  <sheetViews>
    <sheetView topLeftCell="A11" workbookViewId="0">
      <selection activeCell="O26" sqref="O26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8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168</v>
      </c>
      <c r="B1" s="497"/>
      <c r="C1" s="497"/>
      <c r="D1" s="497"/>
      <c r="E1" s="498"/>
      <c r="F1" s="256" t="s">
        <v>171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175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>
        <v>44369</v>
      </c>
      <c r="F2" s="66"/>
      <c r="G2" s="67"/>
      <c r="H2" s="68"/>
      <c r="I2" s="69"/>
      <c r="J2" s="69"/>
      <c r="K2" s="70" t="s">
        <v>49</v>
      </c>
      <c r="L2" s="501">
        <v>44369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169</v>
      </c>
      <c r="B3" s="249"/>
      <c r="C3" s="250"/>
      <c r="D3" s="251"/>
      <c r="E3" s="52" t="s">
        <v>38</v>
      </c>
      <c r="F3" s="66"/>
      <c r="G3" s="521" t="s">
        <v>172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177</v>
      </c>
      <c r="S3" s="524"/>
      <c r="T3" s="525"/>
      <c r="U3" s="524" t="s">
        <v>176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2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 t="s">
        <v>355</v>
      </c>
      <c r="D5" s="371" t="s">
        <v>356</v>
      </c>
      <c r="E5" s="48" t="s">
        <v>195</v>
      </c>
      <c r="F5" s="66"/>
      <c r="G5" s="270" t="s">
        <v>101</v>
      </c>
      <c r="H5" s="486" t="s">
        <v>355</v>
      </c>
      <c r="I5" s="487"/>
      <c r="J5" s="486" t="s">
        <v>356</v>
      </c>
      <c r="K5" s="487"/>
      <c r="L5" s="527" t="s">
        <v>173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>
        <v>164934</v>
      </c>
      <c r="D6" s="368">
        <v>164998</v>
      </c>
      <c r="E6" s="51">
        <f>(D6-C6)</f>
        <v>64</v>
      </c>
      <c r="F6" s="66"/>
      <c r="G6" s="271" t="s">
        <v>102</v>
      </c>
      <c r="H6" s="484">
        <v>83337</v>
      </c>
      <c r="I6" s="485"/>
      <c r="J6" s="484">
        <v>83404</v>
      </c>
      <c r="K6" s="485"/>
      <c r="L6" s="488">
        <f>(J6-H6)</f>
        <v>67</v>
      </c>
      <c r="M6" s="520"/>
      <c r="N6" s="490"/>
      <c r="O6" s="261"/>
      <c r="P6" s="203" t="s">
        <v>170</v>
      </c>
      <c r="Q6" s="203" t="s">
        <v>170</v>
      </c>
      <c r="R6" s="204" t="s">
        <v>170</v>
      </c>
      <c r="S6" s="119" t="s">
        <v>170</v>
      </c>
      <c r="T6" s="205" t="s">
        <v>170</v>
      </c>
      <c r="U6" s="206" t="s">
        <v>178</v>
      </c>
      <c r="V6" s="207" t="s">
        <v>178</v>
      </c>
      <c r="W6" s="287" t="s">
        <v>178</v>
      </c>
      <c r="X6" s="284" t="s">
        <v>178</v>
      </c>
    </row>
    <row r="7" spans="1:24" s="6" customFormat="1" x14ac:dyDescent="0.25">
      <c r="A7" s="52" t="s">
        <v>39</v>
      </c>
      <c r="B7" s="52"/>
      <c r="C7" s="53" t="s">
        <v>170</v>
      </c>
      <c r="D7" s="54"/>
      <c r="E7" s="53"/>
      <c r="F7" s="82" t="s">
        <v>47</v>
      </c>
      <c r="G7" s="83" t="s">
        <v>47</v>
      </c>
      <c r="H7" s="84" t="s">
        <v>170</v>
      </c>
      <c r="I7" s="83" t="s">
        <v>170</v>
      </c>
      <c r="J7" s="83" t="s">
        <v>170</v>
      </c>
      <c r="K7" s="84" t="s">
        <v>170</v>
      </c>
      <c r="L7" s="83" t="s">
        <v>170</v>
      </c>
      <c r="M7" s="83" t="s">
        <v>170</v>
      </c>
      <c r="N7" s="84" t="s">
        <v>174</v>
      </c>
      <c r="O7" s="262" t="s">
        <v>170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285" t="s">
        <v>4</v>
      </c>
    </row>
    <row r="9" spans="1:2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IF(E2=('Leg-6'!E2),"",("Slow-Cars-Out-First"))</f>
        <v/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170</v>
      </c>
      <c r="U9" s="291" t="s">
        <v>10</v>
      </c>
      <c r="V9" s="226" t="s">
        <v>67</v>
      </c>
      <c r="W9" s="290" t="s">
        <v>192</v>
      </c>
      <c r="X9" s="286" t="s">
        <v>179</v>
      </c>
    </row>
    <row r="10" spans="1:2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66" t="s">
        <v>89</v>
      </c>
      <c r="Q11" s="467" t="s">
        <v>90</v>
      </c>
      <c r="R11" s="468" t="s">
        <v>10</v>
      </c>
      <c r="S11" s="469" t="s">
        <v>37</v>
      </c>
      <c r="T11" s="456" t="s">
        <v>92</v>
      </c>
      <c r="U11" s="471" t="s">
        <v>10</v>
      </c>
      <c r="V11" s="472" t="s">
        <v>89</v>
      </c>
      <c r="W11" s="459" t="s">
        <v>37</v>
      </c>
      <c r="X11" s="460" t="s">
        <v>92</v>
      </c>
    </row>
    <row r="12" spans="1:24" s="6" customFormat="1" x14ac:dyDescent="0.25">
      <c r="A12" s="417">
        <f>IF(('Leg-6'!F12=""),"",('Leg-6'!F12))</f>
        <v>18</v>
      </c>
      <c r="B12" s="60" t="str">
        <f>IF((A12=""),"",VLOOKUP(A12,'Car-Name'!$A$12:$B$44,2))</f>
        <v>Matt Hansen</v>
      </c>
      <c r="C12" s="369">
        <v>0.35416666666666669</v>
      </c>
      <c r="D12" s="60" t="str">
        <f>IF((A12=""),"",VLOOKUP(A12,'Car-Name'!$A$12:$C$44,3))</f>
        <v>509-998-9927</v>
      </c>
      <c r="E12" s="374"/>
      <c r="F12" s="377">
        <v>17</v>
      </c>
      <c r="G12" s="23" t="str">
        <f>IF((F12=""),"",(VLOOKUP(F12,'Car-Name'!$A$12:$B$44,2)))</f>
        <v>Dan Brown</v>
      </c>
      <c r="H12" s="380">
        <v>0.40543981481481484</v>
      </c>
      <c r="I12" s="26">
        <f>IF((H12=""),"",(H12-(VLOOKUP(F12,'Leg-7'!$A$12:$C$44,3,FALSE))))</f>
        <v>5.0578703703703709E-2</v>
      </c>
      <c r="J12" s="383"/>
      <c r="K12" s="26" t="str">
        <f>IF((J12="Slow"),(((1/24/4))+(MAX($I$12:$I$44))),"" )</f>
        <v/>
      </c>
      <c r="L12" s="380"/>
      <c r="M12" s="380"/>
      <c r="N12" s="27">
        <f>IF(G12="","",IF((J12="slow"),SUM(K12:M12),(SUM(I12,L12,M12))))</f>
        <v>5.0578703703703709E-2</v>
      </c>
      <c r="O12" s="396">
        <v>64</v>
      </c>
      <c r="P12" s="236">
        <f>IF(F12="","",F12)</f>
        <v>17</v>
      </c>
      <c r="Q12" s="302" t="str">
        <f>IF('Car-Name'!A12="","",VLOOKUP(F12,'Car-Name'!$A$12:$B$44,2))</f>
        <v>Dan Brown</v>
      </c>
      <c r="R12" s="303">
        <f>IF(N12="",(""),(N12))</f>
        <v>5.0578703703703709E-2</v>
      </c>
      <c r="S12" s="304">
        <f>IF(R12="",(""),(O12/(R12*24)))</f>
        <v>52.723112128146447</v>
      </c>
      <c r="T12" s="214">
        <f t="shared" ref="T12:T44" si="0">IF(R12="","",(RANK(R12,$R$12:$R$44,1)))</f>
        <v>4</v>
      </c>
      <c r="U12" s="313">
        <f>IF(F12="",(""),((R12+(VLOOKUP(P12,'Leg-6'!$F$12:$U$44,16,FALSE)))))</f>
        <v>0.3236342592592592</v>
      </c>
      <c r="V12" s="16">
        <f>IF(F12="","",(O12+VLOOKUP('Leg-7'!F12,'Leg-6'!$F$12:$V$44,17,FALSE)))</f>
        <v>398</v>
      </c>
      <c r="W12" s="238">
        <f>IF(P12="","",((O12+(VLOOKUP('Leg-7'!P12,'Leg-6'!$F$12:$V$44,17,FALSE)))/(U12*24)))</f>
        <v>51.24096988770475</v>
      </c>
      <c r="X12" s="239">
        <f>IF(W12="","",(RANK(U12,$U$12:$U$44,1)))</f>
        <v>4</v>
      </c>
    </row>
    <row r="13" spans="1:24" s="6" customFormat="1" x14ac:dyDescent="0.25">
      <c r="A13" s="417">
        <f>IF(('Leg-6'!F13=""),"",('Leg-6'!F13))</f>
        <v>17</v>
      </c>
      <c r="B13" s="254" t="str">
        <f>IF((A13=""),"",VLOOKUP(A13,'Car-Name'!$A$12:$B$44,2))</f>
        <v>Dan Brown</v>
      </c>
      <c r="C13" s="372">
        <v>0.35486111111111113</v>
      </c>
      <c r="D13" s="254" t="str">
        <f>IF((A13=""),"",VLOOKUP(A13,'Car-Name'!$A$12:$C$44,3))</f>
        <v>319-240-4470</v>
      </c>
      <c r="E13" s="375"/>
      <c r="F13" s="378">
        <v>4</v>
      </c>
      <c r="G13" s="24" t="str">
        <f>IF((F13=""),"",(VLOOKUP(F13,'Car-Name'!$A$12:$B$44,2)))</f>
        <v>Rick Bonebright</v>
      </c>
      <c r="H13" s="381">
        <v>0.4059490740740741</v>
      </c>
      <c r="I13" s="28">
        <f>IF((H13=""),"",(H13-(VLOOKUP(F13,'Leg-7'!$A$12:$C$44,3,FALSE))))</f>
        <v>5.0393518518518532E-2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1">IF(G13="","",IF((J13="slow"),SUM(K13:M13),(SUM(I13,L13,M13))))</f>
        <v>5.0393518518518532E-2</v>
      </c>
      <c r="O13" s="397">
        <v>64</v>
      </c>
      <c r="P13" s="147">
        <f t="shared" ref="P13:P44" si="2">IF(F13="","",F13)</f>
        <v>4</v>
      </c>
      <c r="Q13" s="300" t="str">
        <f>IF('Car-Name'!A13="","",VLOOKUP(F13,'Car-Name'!$A$12:$B$44,2))</f>
        <v>Rick Bonebright</v>
      </c>
      <c r="R13" s="148">
        <f t="shared" ref="R13:R44" si="3">IF(N13="",(""),(N13))</f>
        <v>5.0393518518518532E-2</v>
      </c>
      <c r="S13" s="130">
        <f>IF(R13="",(""),(O13/(R13*24)))</f>
        <v>52.916858061552581</v>
      </c>
      <c r="T13" s="220">
        <f t="shared" si="0"/>
        <v>2</v>
      </c>
      <c r="U13" s="314">
        <f>IF(F13="",(""),((R13+(VLOOKUP(P13,'Leg-6'!$F$12:$U$44,16,FALSE)))))</f>
        <v>0.32146990740740744</v>
      </c>
      <c r="V13" s="8">
        <f>IF(F13="","",(O13+VLOOKUP('Leg-7'!F13,'Leg-6'!$F$12:$V$44,17,FALSE)))</f>
        <v>398</v>
      </c>
      <c r="W13" s="217">
        <f>IF(P13="","",((O13+(VLOOKUP('Leg-7'!P13,'Leg-6'!$F$12:$V$44,17,FALSE)))/(U13*24)))</f>
        <v>51.58595859585958</v>
      </c>
      <c r="X13" s="149">
        <f>IF(W13="","",(RANK(U13,$U$12:$U$44,1)))</f>
        <v>3</v>
      </c>
    </row>
    <row r="14" spans="1:24" s="6" customFormat="1" x14ac:dyDescent="0.25">
      <c r="A14" s="417">
        <f>IF(('Leg-6'!F14=""),"",('Leg-6'!F14))</f>
        <v>4</v>
      </c>
      <c r="B14" s="254" t="str">
        <f>IF((A14=""),"",VLOOKUP(A14,'Car-Name'!$A$12:$B$44,2))</f>
        <v>Rick Bonebright</v>
      </c>
      <c r="C14" s="372">
        <v>0.35555555555555557</v>
      </c>
      <c r="D14" s="254" t="str">
        <f>IF((A14=""),"",VLOOKUP(A14,'Car-Name'!$A$12:$C$44,3))</f>
        <v>406-240-9662</v>
      </c>
      <c r="E14" s="375"/>
      <c r="F14" s="378">
        <v>18</v>
      </c>
      <c r="G14" s="24" t="str">
        <f>IF((F14=""),"",(VLOOKUP(F14,'Car-Name'!$A$12:$B$44,2)))</f>
        <v>Matt Hansen</v>
      </c>
      <c r="H14" s="381">
        <v>0.40723379629629625</v>
      </c>
      <c r="I14" s="28">
        <f>IF((H14=""),"",(H14-(VLOOKUP(F14,'Leg-7'!$A$12:$C$44,3,FALSE))))</f>
        <v>5.3067129629629561E-2</v>
      </c>
      <c r="J14" s="394"/>
      <c r="K14" s="28" t="str">
        <f t="shared" ref="K14:K44" si="4">IF((J14="Slow"),(((1/24/4))+(MAX($I$12:$I$44))),"" )</f>
        <v/>
      </c>
      <c r="L14" s="381"/>
      <c r="M14" s="381"/>
      <c r="N14" s="28">
        <f t="shared" si="1"/>
        <v>5.3067129629629561E-2</v>
      </c>
      <c r="O14" s="397">
        <v>64</v>
      </c>
      <c r="P14" s="147">
        <f t="shared" si="2"/>
        <v>18</v>
      </c>
      <c r="Q14" s="300" t="str">
        <f>IF('Car-Name'!A14="","",VLOOKUP(F14,'Car-Name'!$A$12:$B$44,2))</f>
        <v>Matt Hansen</v>
      </c>
      <c r="R14" s="148">
        <f t="shared" si="3"/>
        <v>5.3067129629629561E-2</v>
      </c>
      <c r="S14" s="130">
        <f t="shared" ref="S14:S44" si="5">IF(R14="",(""),(O14/(R14*24)))</f>
        <v>50.250817884405734</v>
      </c>
      <c r="T14" s="220">
        <f t="shared" si="0"/>
        <v>9</v>
      </c>
      <c r="U14" s="314">
        <f>IF(F14="",(""),((R14+(VLOOKUP(P14,'Leg-6'!$F$12:$U$44,16,FALSE)))))</f>
        <v>0.33508101851851846</v>
      </c>
      <c r="V14" s="8">
        <f>IF(F14="","",(O14+VLOOKUP('Leg-7'!F14,'Leg-6'!$F$12:$V$44,17,FALSE)))</f>
        <v>398</v>
      </c>
      <c r="W14" s="217">
        <f>IF(P14="","",((O14+(VLOOKUP('Leg-7'!P14,'Leg-6'!$F$12:$V$44,17,FALSE)))/(U14*24)))</f>
        <v>49.490518462229289</v>
      </c>
      <c r="X14" s="149">
        <f t="shared" ref="X14:X44" si="6">IF(W14="","",(RANK(U14,$U$12:$U$44,1)))</f>
        <v>8</v>
      </c>
    </row>
    <row r="15" spans="1:24" s="6" customFormat="1" x14ac:dyDescent="0.25">
      <c r="A15" s="417">
        <f>IF(('Leg-6'!F15=""),"",('Leg-6'!F15))</f>
        <v>13</v>
      </c>
      <c r="B15" s="254" t="str">
        <f>IF((A15=""),"",VLOOKUP(A15,'Car-Name'!$A$12:$B$44,2))</f>
        <v>Janet Cerovski</v>
      </c>
      <c r="C15" s="372">
        <v>0.35650462962962964</v>
      </c>
      <c r="D15" s="254" t="str">
        <f>IF((A15=""),"",VLOOKUP(A15,'Car-Name'!$A$12:$C$44,3))</f>
        <v>406-458-9450</v>
      </c>
      <c r="E15" s="375"/>
      <c r="F15" s="378">
        <v>9</v>
      </c>
      <c r="G15" s="24" t="str">
        <f>IF((F15=""),"",(VLOOKUP(F15,'Car-Name'!$A$12:$B$44,2)))</f>
        <v>Mike Stormo</v>
      </c>
      <c r="H15" s="381">
        <v>0.40820601851851851</v>
      </c>
      <c r="I15" s="28">
        <f>IF((H15=""),"",(H15-(VLOOKUP(F15,'Leg-7'!$A$12:$C$44,3,FALSE))))</f>
        <v>5.0567129629629615E-2</v>
      </c>
      <c r="J15" s="394"/>
      <c r="K15" s="28" t="str">
        <f t="shared" si="4"/>
        <v/>
      </c>
      <c r="L15" s="381"/>
      <c r="M15" s="381"/>
      <c r="N15" s="28">
        <f t="shared" si="1"/>
        <v>5.0567129629629615E-2</v>
      </c>
      <c r="O15" s="397">
        <v>64</v>
      </c>
      <c r="P15" s="147">
        <f t="shared" si="2"/>
        <v>9</v>
      </c>
      <c r="Q15" s="300" t="str">
        <f>IF('Car-Name'!A15="","",VLOOKUP(F15,'Car-Name'!$A$12:$B$44,2))</f>
        <v>Mike Stormo</v>
      </c>
      <c r="R15" s="148">
        <f t="shared" si="3"/>
        <v>5.0567129629629615E-2</v>
      </c>
      <c r="S15" s="130">
        <f t="shared" si="5"/>
        <v>52.735179674982852</v>
      </c>
      <c r="T15" s="220">
        <f t="shared" si="0"/>
        <v>3</v>
      </c>
      <c r="U15" s="314">
        <f>IF(F15="",(""),((R15+(VLOOKUP(P15,'Leg-6'!$F$12:$U$44,16,FALSE)))))</f>
        <v>0.31681712962962971</v>
      </c>
      <c r="V15" s="8">
        <f>IF(F15="","",(O15+VLOOKUP('Leg-7'!F15,'Leg-6'!$F$12:$V$44,17,FALSE)))</f>
        <v>398</v>
      </c>
      <c r="W15" s="217">
        <f>IF(P15="","",((O15+(VLOOKUP('Leg-7'!P15,'Leg-6'!$F$12:$V$44,17,FALSE)))/(U15*24)))</f>
        <v>52.343550213714231</v>
      </c>
      <c r="X15" s="149">
        <f t="shared" si="6"/>
        <v>1</v>
      </c>
    </row>
    <row r="16" spans="1:24" s="6" customFormat="1" x14ac:dyDescent="0.25">
      <c r="A16" s="417">
        <f>IF(('Leg-6'!F16=""),"",('Leg-6'!F16))</f>
        <v>6</v>
      </c>
      <c r="B16" s="254" t="str">
        <f>IF((A16=""),"",VLOOKUP(A16,'Car-Name'!$A$12:$B$44,2))</f>
        <v>Mike Cuffe</v>
      </c>
      <c r="C16" s="372">
        <v>0.35694444444444445</v>
      </c>
      <c r="D16" s="254" t="str">
        <f>IF((A16=""),"",VLOOKUP(A16,'Car-Name'!$A$12:$C$44,3))</f>
        <v>406-293-1247</v>
      </c>
      <c r="E16" s="375"/>
      <c r="F16" s="378">
        <v>6</v>
      </c>
      <c r="G16" s="24" t="str">
        <f>IF((F16=""),"",(VLOOKUP(F16,'Car-Name'!$A$12:$B$44,2)))</f>
        <v>Mike Cuffe</v>
      </c>
      <c r="H16" s="381">
        <v>0.40822916666666664</v>
      </c>
      <c r="I16" s="28">
        <f>IF((H16=""),"",(H16-(VLOOKUP(F16,'Leg-7'!$A$12:$C$44,3,FALSE))))</f>
        <v>5.128472222222219E-2</v>
      </c>
      <c r="J16" s="394"/>
      <c r="K16" s="28" t="str">
        <f t="shared" si="4"/>
        <v/>
      </c>
      <c r="L16" s="381"/>
      <c r="M16" s="381"/>
      <c r="N16" s="28">
        <f t="shared" si="1"/>
        <v>5.128472222222219E-2</v>
      </c>
      <c r="O16" s="397">
        <v>64</v>
      </c>
      <c r="P16" s="147">
        <f t="shared" si="2"/>
        <v>6</v>
      </c>
      <c r="Q16" s="300" t="str">
        <f>IF('Car-Name'!A16="","",VLOOKUP(F16,'Car-Name'!$A$12:$B$44,2))</f>
        <v>Mike Cuffe</v>
      </c>
      <c r="R16" s="148">
        <f t="shared" si="3"/>
        <v>5.128472222222219E-2</v>
      </c>
      <c r="S16" s="130">
        <f t="shared" si="5"/>
        <v>51.997291807718383</v>
      </c>
      <c r="T16" s="220">
        <f t="shared" si="0"/>
        <v>5</v>
      </c>
      <c r="U16" s="314">
        <f>IF(F16="",(""),((R16+(VLOOKUP(P16,'Leg-6'!$F$12:$U$44,16,FALSE)))))</f>
        <v>0.32827546296296295</v>
      </c>
      <c r="V16" s="8">
        <f>IF(F16="","",(O16+VLOOKUP('Leg-7'!F16,'Leg-6'!$F$12:$V$44,17,FALSE)))</f>
        <v>398</v>
      </c>
      <c r="W16" s="217">
        <f>IF(P16="","",((O16+(VLOOKUP('Leg-7'!P16,'Leg-6'!$F$12:$V$44,17,FALSE)))/(U16*24)))</f>
        <v>50.516517998801255</v>
      </c>
      <c r="X16" s="149">
        <f t="shared" si="6"/>
        <v>5</v>
      </c>
    </row>
    <row r="17" spans="1:24" s="6" customFormat="1" x14ac:dyDescent="0.25">
      <c r="A17" s="417">
        <f>IF(('Leg-6'!F17=""),"",('Leg-6'!F17))</f>
        <v>9</v>
      </c>
      <c r="B17" s="254" t="str">
        <f>IF((A17=""),"",VLOOKUP(A17,'Car-Name'!$A$12:$B$44,2))</f>
        <v>Mike Stormo</v>
      </c>
      <c r="C17" s="372">
        <v>0.3576388888888889</v>
      </c>
      <c r="D17" s="254" t="str">
        <f>IF((A17=""),"",VLOOKUP(A17,'Car-Name'!$A$12:$C$44,3))</f>
        <v>509-721-0752</v>
      </c>
      <c r="E17" s="375"/>
      <c r="F17" s="378">
        <v>13</v>
      </c>
      <c r="G17" s="24" t="str">
        <f>IF((F17=""),"",(VLOOKUP(F17,'Car-Name'!$A$12:$B$44,2)))</f>
        <v>Janet Cerovski</v>
      </c>
      <c r="H17" s="381">
        <v>0.40902777777777777</v>
      </c>
      <c r="I17" s="28">
        <f>IF((H17=""),"",(H17-(VLOOKUP(F17,'Leg-7'!$A$12:$C$44,3,FALSE))))</f>
        <v>5.2523148148148124E-2</v>
      </c>
      <c r="J17" s="394"/>
      <c r="K17" s="28" t="str">
        <f t="shared" si="4"/>
        <v/>
      </c>
      <c r="L17" s="381"/>
      <c r="M17" s="381"/>
      <c r="N17" s="28">
        <f t="shared" si="1"/>
        <v>5.2523148148148124E-2</v>
      </c>
      <c r="O17" s="397">
        <v>64</v>
      </c>
      <c r="P17" s="147">
        <f t="shared" si="2"/>
        <v>13</v>
      </c>
      <c r="Q17" s="300" t="str">
        <f>IF('Car-Name'!A17="","",VLOOKUP(F17,'Car-Name'!$A$12:$B$44,2))</f>
        <v>Janet Cerovski</v>
      </c>
      <c r="R17" s="148">
        <f t="shared" si="3"/>
        <v>5.2523148148148124E-2</v>
      </c>
      <c r="S17" s="130">
        <f t="shared" si="5"/>
        <v>50.771264874394028</v>
      </c>
      <c r="T17" s="220">
        <f t="shared" si="0"/>
        <v>8</v>
      </c>
      <c r="U17" s="314">
        <f>IF(F17="",(""),((R17+(VLOOKUP(P17,'Leg-6'!$F$12:$U$44,16,FALSE)))))</f>
        <v>0.33475694444444432</v>
      </c>
      <c r="V17" s="8">
        <f>IF(F17="","",(O17+VLOOKUP('Leg-7'!F17,'Leg-6'!$F$12:$V$44,17,FALSE)))</f>
        <v>398</v>
      </c>
      <c r="W17" s="217">
        <f>IF(P17="","",((O17+(VLOOKUP('Leg-7'!P17,'Leg-6'!$F$12:$V$44,17,FALSE)))/(U17*24)))</f>
        <v>49.538429623483054</v>
      </c>
      <c r="X17" s="149">
        <f t="shared" si="6"/>
        <v>7</v>
      </c>
    </row>
    <row r="18" spans="1:24" s="6" customFormat="1" x14ac:dyDescent="0.25">
      <c r="A18" s="417">
        <f>IF(('Leg-6'!F18=""),"",('Leg-6'!F18))</f>
        <v>16</v>
      </c>
      <c r="B18" s="254" t="str">
        <f>IF((A18=""),"",VLOOKUP(A18,'Car-Name'!$A$12:$B$44,2))</f>
        <v>Erica Cerovski</v>
      </c>
      <c r="C18" s="372">
        <v>0.35833333333333334</v>
      </c>
      <c r="D18" s="254" t="str">
        <f>IF((A18=""),"",VLOOKUP(A18,'Car-Name'!$A$12:$C$44,3))</f>
        <v>406-461-1390</v>
      </c>
      <c r="E18" s="375"/>
      <c r="F18" s="378">
        <v>19</v>
      </c>
      <c r="G18" s="24" t="str">
        <f>IF((F18=""),"",(VLOOKUP(F18,'Car-Name'!$A$12:$B$44,2)))</f>
        <v>Tony Cerovski</v>
      </c>
      <c r="H18" s="381">
        <v>0.40924768518518517</v>
      </c>
      <c r="I18" s="28">
        <f>IF((H18=""),"",(H18-(VLOOKUP(F18,'Leg-7'!$A$12:$C$44,3,FALSE))))</f>
        <v>5.0219907407407394E-2</v>
      </c>
      <c r="J18" s="394"/>
      <c r="K18" s="28" t="str">
        <f t="shared" si="4"/>
        <v/>
      </c>
      <c r="L18" s="381"/>
      <c r="M18" s="381"/>
      <c r="N18" s="28">
        <f t="shared" si="1"/>
        <v>5.0219907407407394E-2</v>
      </c>
      <c r="O18" s="397">
        <v>64</v>
      </c>
      <c r="P18" s="147">
        <f t="shared" si="2"/>
        <v>19</v>
      </c>
      <c r="Q18" s="300" t="str">
        <f>IF('Car-Name'!A18="","",VLOOKUP(F18,'Car-Name'!$A$12:$B$44,2))</f>
        <v>Tony Cerovski</v>
      </c>
      <c r="R18" s="148">
        <f t="shared" si="3"/>
        <v>5.0219907407407394E-2</v>
      </c>
      <c r="S18" s="130">
        <f t="shared" si="5"/>
        <v>53.099792578935251</v>
      </c>
      <c r="T18" s="220">
        <f t="shared" si="0"/>
        <v>1</v>
      </c>
      <c r="U18" s="314">
        <f>IF(F18="",(""),((R18+(VLOOKUP(P18,'Leg-6'!$F$12:$U$44,16,FALSE)))))</f>
        <v>0.31800925925925921</v>
      </c>
      <c r="V18" s="8">
        <f>IF(F18="","",(O18+VLOOKUP('Leg-7'!F18,'Leg-6'!$F$12:$V$44,17,FALSE)))</f>
        <v>398</v>
      </c>
      <c r="W18" s="217">
        <f>IF(P18="","",((O18+(VLOOKUP('Leg-7'!P18,'Leg-6'!$F$12:$V$44,17,FALSE)))/(U18*24)))</f>
        <v>52.147328577667786</v>
      </c>
      <c r="X18" s="149">
        <f t="shared" si="6"/>
        <v>2</v>
      </c>
    </row>
    <row r="19" spans="1:24" s="6" customFormat="1" x14ac:dyDescent="0.25">
      <c r="A19" s="417">
        <f>IF(('Leg-6'!F19=""),"",('Leg-6'!F19))</f>
        <v>19</v>
      </c>
      <c r="B19" s="254" t="str">
        <f>IF((A19=""),"",VLOOKUP(A19,'Car-Name'!$A$12:$B$44,2))</f>
        <v>Tony Cerovski</v>
      </c>
      <c r="C19" s="372">
        <v>0.35902777777777778</v>
      </c>
      <c r="D19" s="254" t="str">
        <f>IF((A19=""),"",VLOOKUP(A19,'Car-Name'!$A$12:$C$44,3))</f>
        <v>406-461-1389</v>
      </c>
      <c r="E19" s="375"/>
      <c r="F19" s="378">
        <v>16</v>
      </c>
      <c r="G19" s="24" t="str">
        <f>IF((F19=""),"",(VLOOKUP(F19,'Car-Name'!$A$12:$B$44,2)))</f>
        <v>Erica Cerovski</v>
      </c>
      <c r="H19" s="381">
        <v>0.41076388888888887</v>
      </c>
      <c r="I19" s="28">
        <f>IF((H19=""),"",(H19-(VLOOKUP(F19,'Leg-7'!$A$12:$C$44,3,FALSE))))</f>
        <v>5.2430555555555536E-2</v>
      </c>
      <c r="J19" s="394"/>
      <c r="K19" s="28" t="str">
        <f t="shared" si="4"/>
        <v/>
      </c>
      <c r="L19" s="381"/>
      <c r="M19" s="381"/>
      <c r="N19" s="28">
        <f t="shared" si="1"/>
        <v>5.2430555555555536E-2</v>
      </c>
      <c r="O19" s="397">
        <v>64</v>
      </c>
      <c r="P19" s="147">
        <f t="shared" si="2"/>
        <v>16</v>
      </c>
      <c r="Q19" s="300" t="str">
        <f>IF('Car-Name'!A19="","",VLOOKUP(F19,'Car-Name'!$A$12:$B$44,2))</f>
        <v>Erica Cerovski</v>
      </c>
      <c r="R19" s="148">
        <f t="shared" si="3"/>
        <v>5.2430555555555536E-2</v>
      </c>
      <c r="S19" s="130">
        <f t="shared" si="5"/>
        <v>50.860927152317899</v>
      </c>
      <c r="T19" s="220">
        <f t="shared" si="0"/>
        <v>7</v>
      </c>
      <c r="U19" s="314">
        <f>IF(F19="",(""),((R19+(VLOOKUP(P19,'Leg-6'!$F$12:$U$44,16,FALSE)))))</f>
        <v>0.33428240740740744</v>
      </c>
      <c r="V19" s="8">
        <f>IF(F19="","",(O19+VLOOKUP('Leg-7'!F19,'Leg-6'!$F$12:$V$44,17,FALSE)))</f>
        <v>398</v>
      </c>
      <c r="W19" s="217">
        <f>IF(P19="","",((O19+(VLOOKUP('Leg-7'!P19,'Leg-6'!$F$12:$V$44,17,FALSE)))/(U19*24)))</f>
        <v>49.608752856450373</v>
      </c>
      <c r="X19" s="149">
        <f t="shared" si="6"/>
        <v>6</v>
      </c>
    </row>
    <row r="20" spans="1:24" s="6" customFormat="1" x14ac:dyDescent="0.25">
      <c r="A20" s="417">
        <f>IF(('Leg-6'!F20=""),"",('Leg-6'!F20))</f>
        <v>20</v>
      </c>
      <c r="B20" s="254" t="str">
        <f>IF((A20=""),"",VLOOKUP(A20,'Car-Name'!$A$12:$B$44,2))</f>
        <v>Brandon Langel</v>
      </c>
      <c r="C20" s="372">
        <v>0.35981481481481481</v>
      </c>
      <c r="D20" s="254" t="str">
        <f>IF((A20=""),"",VLOOKUP(A20,'Car-Name'!$A$12:$C$44,3))</f>
        <v>406-390-6676</v>
      </c>
      <c r="E20" s="375"/>
      <c r="F20" s="378">
        <v>20</v>
      </c>
      <c r="G20" s="24" t="str">
        <f>IF((F20=""),"",(VLOOKUP(F20,'Car-Name'!$A$12:$B$44,2)))</f>
        <v>Brandon Langel</v>
      </c>
      <c r="H20" s="381">
        <v>0.41133101851851855</v>
      </c>
      <c r="I20" s="28">
        <f>IF((H20=""),"",(H20-(VLOOKUP(F20,'Leg-7'!$A$12:$C$44,3,FALSE))))</f>
        <v>5.1516203703703745E-2</v>
      </c>
      <c r="J20" s="394"/>
      <c r="K20" s="28" t="str">
        <f t="shared" si="4"/>
        <v/>
      </c>
      <c r="L20" s="381"/>
      <c r="M20" s="381"/>
      <c r="N20" s="28">
        <f t="shared" si="1"/>
        <v>5.1516203703703745E-2</v>
      </c>
      <c r="O20" s="397">
        <v>64</v>
      </c>
      <c r="P20" s="147">
        <f t="shared" si="2"/>
        <v>20</v>
      </c>
      <c r="Q20" s="300" t="str">
        <f>IF('Car-Name'!A20="","",VLOOKUP(F20,'Car-Name'!$A$12:$B$44,2))</f>
        <v>Brandon Langel</v>
      </c>
      <c r="R20" s="148">
        <f t="shared" si="3"/>
        <v>5.1516203703703745E-2</v>
      </c>
      <c r="S20" s="130">
        <f t="shared" si="5"/>
        <v>51.763648618287981</v>
      </c>
      <c r="T20" s="220">
        <f t="shared" si="0"/>
        <v>6</v>
      </c>
      <c r="U20" s="314">
        <f>IF(F20="",(""),((R20+(VLOOKUP(P20,'Leg-6'!$F$12:$U$44,16,FALSE)))))</f>
        <v>0.33659722222222227</v>
      </c>
      <c r="V20" s="8">
        <f>IF(F20="","",(O20+VLOOKUP('Leg-7'!F20,'Leg-6'!$F$12:$V$44,17,FALSE)))</f>
        <v>398</v>
      </c>
      <c r="W20" s="217">
        <f>IF(P20="","",((O20+(VLOOKUP('Leg-7'!P20,'Leg-6'!$F$12:$V$44,17,FALSE)))/(U20*24)))</f>
        <v>49.267588198885896</v>
      </c>
      <c r="X20" s="149">
        <f t="shared" si="6"/>
        <v>9</v>
      </c>
    </row>
    <row r="21" spans="1:24" s="6" customFormat="1" x14ac:dyDescent="0.25">
      <c r="A21" s="417">
        <f>IF(('Leg-6'!F21=""),"",('Leg-6'!F21))</f>
        <v>2</v>
      </c>
      <c r="B21" s="254" t="str">
        <f>IF((A21=""),"",VLOOKUP(A21,'Car-Name'!$A$12:$B$44,2))</f>
        <v>Daniel Lukowski</v>
      </c>
      <c r="C21" s="372">
        <v>0.36041666666666666</v>
      </c>
      <c r="D21" s="254" t="str">
        <f>IF((A21=""),"",VLOOKUP(A21,'Car-Name'!$A$12:$C$44,3))</f>
        <v>913-634-8811</v>
      </c>
      <c r="E21" s="375"/>
      <c r="F21" s="378">
        <v>12</v>
      </c>
      <c r="G21" s="24" t="str">
        <f>IF((F21=""),"",(VLOOKUP(F21,'Car-Name'!$A$12:$B$44,2)))</f>
        <v>Rick Carnegie</v>
      </c>
      <c r="H21" s="381">
        <v>0.4161111111111111</v>
      </c>
      <c r="I21" s="28">
        <f>IF((H21=""),"",(H21-(VLOOKUP(F21,'Leg-7'!$A$12:$C$44,3,FALSE))))</f>
        <v>5.4999999999999993E-2</v>
      </c>
      <c r="J21" s="394"/>
      <c r="K21" s="28" t="str">
        <f t="shared" si="4"/>
        <v/>
      </c>
      <c r="L21" s="381"/>
      <c r="M21" s="381"/>
      <c r="N21" s="28">
        <f t="shared" si="1"/>
        <v>5.4999999999999993E-2</v>
      </c>
      <c r="O21" s="397">
        <v>64</v>
      </c>
      <c r="P21" s="147">
        <f t="shared" si="2"/>
        <v>12</v>
      </c>
      <c r="Q21" s="300" t="str">
        <f>IF('Car-Name'!A21="","",VLOOKUP(F21,'Car-Name'!$A$12:$B$44,2))</f>
        <v>Rick Carnegie</v>
      </c>
      <c r="R21" s="148">
        <f t="shared" si="3"/>
        <v>5.4999999999999993E-2</v>
      </c>
      <c r="S21" s="130">
        <f t="shared" si="5"/>
        <v>48.484848484848492</v>
      </c>
      <c r="T21" s="220">
        <f t="shared" si="0"/>
        <v>10</v>
      </c>
      <c r="U21" s="314">
        <f>IF(F21="",(""),((R21+(VLOOKUP(P21,'Leg-6'!$F$12:$U$44,16,FALSE)))))</f>
        <v>0.35717592592592595</v>
      </c>
      <c r="V21" s="8">
        <f>IF(F21="","",(O21+VLOOKUP('Leg-7'!F21,'Leg-6'!$F$12:$V$44,17,FALSE)))</f>
        <v>398</v>
      </c>
      <c r="W21" s="217">
        <f>IF(P21="","",((O21+(VLOOKUP('Leg-7'!P21,'Leg-6'!$F$12:$V$44,17,FALSE)))/(U21*24)))</f>
        <v>46.429034348671415</v>
      </c>
      <c r="X21" s="149">
        <f t="shared" si="6"/>
        <v>10</v>
      </c>
    </row>
    <row r="22" spans="1:24" s="6" customFormat="1" x14ac:dyDescent="0.25">
      <c r="A22" s="417">
        <f>IF(('Leg-6'!F22=""),"",('Leg-6'!F22))</f>
        <v>12</v>
      </c>
      <c r="B22" s="254" t="str">
        <f>IF((A22=""),"",VLOOKUP(A22,'Car-Name'!$A$12:$B$44,2))</f>
        <v>Rick Carnegie</v>
      </c>
      <c r="C22" s="372">
        <v>0.3611111111111111</v>
      </c>
      <c r="D22" s="254" t="str">
        <f>IF((A22=""),"",VLOOKUP(A22,'Car-Name'!$A$12:$C$44,3))</f>
        <v>509-891-9224</v>
      </c>
      <c r="E22" s="375"/>
      <c r="F22" s="378">
        <v>2</v>
      </c>
      <c r="G22" s="24" t="str">
        <f>IF((F22=""),"",(VLOOKUP(F22,'Car-Name'!$A$12:$B$44,2)))</f>
        <v>Daniel Lukowski</v>
      </c>
      <c r="H22" s="381">
        <v>0.41631944444444446</v>
      </c>
      <c r="I22" s="28">
        <f>IF((H22=""),"",(H22-(VLOOKUP(F22,'Leg-7'!$A$12:$C$44,3,FALSE))))</f>
        <v>5.5902777777777801E-2</v>
      </c>
      <c r="J22" s="394"/>
      <c r="K22" s="28" t="str">
        <f t="shared" si="4"/>
        <v/>
      </c>
      <c r="L22" s="381"/>
      <c r="M22" s="381"/>
      <c r="N22" s="28">
        <f t="shared" si="1"/>
        <v>5.5902777777777801E-2</v>
      </c>
      <c r="O22" s="397">
        <v>64</v>
      </c>
      <c r="P22" s="147">
        <f t="shared" si="2"/>
        <v>2</v>
      </c>
      <c r="Q22" s="300" t="str">
        <f>IF('Car-Name'!A22="","",VLOOKUP(F22,'Car-Name'!$A$12:$B$44,2))</f>
        <v>Daniel Lukowski</v>
      </c>
      <c r="R22" s="148">
        <f t="shared" si="3"/>
        <v>5.5902777777777801E-2</v>
      </c>
      <c r="S22" s="130">
        <f t="shared" si="5"/>
        <v>47.701863354037251</v>
      </c>
      <c r="T22" s="220">
        <f t="shared" si="0"/>
        <v>11</v>
      </c>
      <c r="U22" s="314">
        <f>IF(F22="",(""),((R22+(VLOOKUP(P22,'Leg-6'!$F$12:$U$44,16,FALSE)))))</f>
        <v>0.39136574074074065</v>
      </c>
      <c r="V22" s="8">
        <f>IF(F22="","",(O22+VLOOKUP('Leg-7'!F22,'Leg-6'!$F$12:$V$44,17,FALSE)))</f>
        <v>398</v>
      </c>
      <c r="W22" s="217">
        <f>IF(P22="","",((O22+(VLOOKUP('Leg-7'!P22,'Leg-6'!$F$12:$V$44,17,FALSE)))/(U22*24)))</f>
        <v>42.372981605252271</v>
      </c>
      <c r="X22" s="149">
        <f t="shared" si="6"/>
        <v>12</v>
      </c>
    </row>
    <row r="23" spans="1:24" s="6" customFormat="1" x14ac:dyDescent="0.25">
      <c r="A23" s="417">
        <f>IF(('Leg-6'!F23=""),"",('Leg-6'!F23))</f>
        <v>1</v>
      </c>
      <c r="B23" s="254" t="str">
        <f>IF((A23=""),"",VLOOKUP(A23,'Car-Name'!$A$12:$B$44,2))</f>
        <v>Bill Comer</v>
      </c>
      <c r="C23" s="372">
        <v>0.36200231481481482</v>
      </c>
      <c r="D23" s="254" t="str">
        <f>IF((A23=""),"",VLOOKUP(A23,'Car-Name'!$A$12:$C$44,3))</f>
        <v>630-300-8567</v>
      </c>
      <c r="E23" s="375"/>
      <c r="F23" s="378">
        <v>1</v>
      </c>
      <c r="G23" s="24" t="str">
        <f>IF((F23=""),"",(VLOOKUP(F23,'Car-Name'!$A$12:$B$44,2)))</f>
        <v>Bill Comer</v>
      </c>
      <c r="H23" s="381">
        <v>0.4246759259259259</v>
      </c>
      <c r="I23" s="28">
        <f>IF((H23=""),"",(H23-(VLOOKUP(F23,'Leg-7'!$A$12:$C$44,3,FALSE))))</f>
        <v>6.2673611111111083E-2</v>
      </c>
      <c r="J23" s="394"/>
      <c r="K23" s="28" t="str">
        <f t="shared" si="4"/>
        <v/>
      </c>
      <c r="L23" s="381"/>
      <c r="M23" s="381"/>
      <c r="N23" s="28">
        <f t="shared" si="1"/>
        <v>6.2673611111111083E-2</v>
      </c>
      <c r="O23" s="397">
        <v>64</v>
      </c>
      <c r="P23" s="147">
        <f t="shared" si="2"/>
        <v>1</v>
      </c>
      <c r="Q23" s="300" t="str">
        <f>IF('Car-Name'!A23="","",VLOOKUP(F23,'Car-Name'!$A$12:$B$44,2))</f>
        <v>Bill Comer</v>
      </c>
      <c r="R23" s="148">
        <f t="shared" si="3"/>
        <v>6.2673611111111083E-2</v>
      </c>
      <c r="S23" s="130">
        <f t="shared" si="5"/>
        <v>42.548476454293649</v>
      </c>
      <c r="T23" s="220">
        <f t="shared" si="0"/>
        <v>12</v>
      </c>
      <c r="U23" s="314">
        <f>IF(F23="",(""),((R23+(VLOOKUP(P23,'Leg-6'!$F$12:$U$44,16,FALSE)))))</f>
        <v>0.43965277777777784</v>
      </c>
      <c r="V23" s="8">
        <f>IF(F23="","",(O23+VLOOKUP('Leg-7'!F23,'Leg-6'!$F$12:$V$44,17,FALSE)))</f>
        <v>398</v>
      </c>
      <c r="W23" s="217">
        <f>IF(P23="","",((O23+(VLOOKUP('Leg-7'!P23,'Leg-6'!$F$12:$V$44,17,FALSE)))/(U23*24)))</f>
        <v>37.719159690412255</v>
      </c>
      <c r="X23" s="149">
        <f t="shared" si="6"/>
        <v>14</v>
      </c>
    </row>
    <row r="24" spans="1:24" s="6" customFormat="1" x14ac:dyDescent="0.25">
      <c r="A24" s="417">
        <f>IF(('Leg-6'!F24=""),"",('Leg-6'!F24))</f>
        <v>10</v>
      </c>
      <c r="B24" s="254" t="str">
        <f>IF((A24=""),"",VLOOKUP(A24,'Car-Name'!$A$12:$B$44,2))</f>
        <v>Kirk Peterson</v>
      </c>
      <c r="C24" s="372">
        <v>0.36249999999999999</v>
      </c>
      <c r="D24" s="254" t="str">
        <f>IF((A24=""),"",VLOOKUP(A24,'Car-Name'!$A$12:$C$44,3))</f>
        <v>505-670-8978</v>
      </c>
      <c r="E24" s="375"/>
      <c r="F24" s="378">
        <v>10</v>
      </c>
      <c r="G24" s="24" t="str">
        <f>IF((F24=""),"",(VLOOKUP(F24,'Car-Name'!$A$12:$B$44,2)))</f>
        <v>Kirk Peterson</v>
      </c>
      <c r="H24" s="381">
        <v>0.42587962962962966</v>
      </c>
      <c r="I24" s="28">
        <f>IF((H24=""),"",(H24-(VLOOKUP(F24,'Leg-7'!$A$12:$C$44,3,FALSE))))</f>
        <v>6.3379629629629675E-2</v>
      </c>
      <c r="J24" s="394"/>
      <c r="K24" s="28" t="str">
        <f t="shared" si="4"/>
        <v/>
      </c>
      <c r="L24" s="381"/>
      <c r="M24" s="381"/>
      <c r="N24" s="28">
        <f t="shared" si="1"/>
        <v>6.3379629629629675E-2</v>
      </c>
      <c r="O24" s="397">
        <v>64</v>
      </c>
      <c r="P24" s="147">
        <f t="shared" si="2"/>
        <v>10</v>
      </c>
      <c r="Q24" s="300" t="str">
        <f>IF('Car-Name'!A24="","",VLOOKUP(F24,'Car-Name'!$A$12:$B$44,2))</f>
        <v>Kirk Peterson</v>
      </c>
      <c r="R24" s="148">
        <f t="shared" si="3"/>
        <v>6.3379629629629675E-2</v>
      </c>
      <c r="S24" s="130">
        <f t="shared" si="5"/>
        <v>42.074506939371773</v>
      </c>
      <c r="T24" s="220">
        <f t="shared" si="0"/>
        <v>13</v>
      </c>
      <c r="U24" s="314">
        <f>IF(F24="",(""),((R24+(VLOOKUP(P24,'Leg-6'!$F$12:$U$44,16,FALSE)))))</f>
        <v>0.38424768518518526</v>
      </c>
      <c r="V24" s="8">
        <f>IF(F24="","",(O24+VLOOKUP('Leg-7'!F24,'Leg-6'!$F$12:$V$44,17,FALSE)))</f>
        <v>398</v>
      </c>
      <c r="W24" s="217">
        <f>IF(P24="","",((O24+(VLOOKUP('Leg-7'!P24,'Leg-6'!$F$12:$V$44,17,FALSE)))/(U24*24)))</f>
        <v>43.157926443567568</v>
      </c>
      <c r="X24" s="149">
        <f t="shared" si="6"/>
        <v>11</v>
      </c>
    </row>
    <row r="25" spans="1:24" s="6" customFormat="1" x14ac:dyDescent="0.25">
      <c r="A25" s="417">
        <f>IF(('Leg-6'!F25=""),"",('Leg-6'!F25))</f>
        <v>14</v>
      </c>
      <c r="B25" s="254" t="str">
        <f>IF((A25=""),"",VLOOKUP(A25,'Car-Name'!$A$12:$B$44,2))</f>
        <v>Gary Yeager</v>
      </c>
      <c r="C25" s="372">
        <v>0.36336805555555557</v>
      </c>
      <c r="D25" s="254" t="str">
        <f>IF((A25=""),"",VLOOKUP(A25,'Car-Name'!$A$12:$C$44,3))</f>
        <v>509-994-6552</v>
      </c>
      <c r="E25" s="375"/>
      <c r="F25" s="378">
        <v>14</v>
      </c>
      <c r="G25" s="24" t="str">
        <f>IF((F25=""),"",(VLOOKUP(F25,'Car-Name'!$A$12:$B$44,2)))</f>
        <v>Gary Yeager</v>
      </c>
      <c r="H25" s="381"/>
      <c r="I25" s="28" t="str">
        <f>IF((H25=""),"",(H25-(VLOOKUP(F25,'Leg-7'!$A$12:$C$44,3,FALSE))))</f>
        <v/>
      </c>
      <c r="J25" s="394" t="s">
        <v>43</v>
      </c>
      <c r="K25" s="28">
        <f t="shared" si="4"/>
        <v>7.3796296296296346E-2</v>
      </c>
      <c r="L25" s="381"/>
      <c r="M25" s="381"/>
      <c r="N25" s="28">
        <f t="shared" si="1"/>
        <v>7.3796296296296346E-2</v>
      </c>
      <c r="O25" s="397">
        <v>60</v>
      </c>
      <c r="P25" s="147">
        <f t="shared" si="2"/>
        <v>14</v>
      </c>
      <c r="Q25" s="300" t="str">
        <f>IF('Car-Name'!A25="","",VLOOKUP(F25,'Car-Name'!$A$12:$B$44,2))</f>
        <v>Gary Yeager</v>
      </c>
      <c r="R25" s="148">
        <f t="shared" si="3"/>
        <v>7.3796296296296346E-2</v>
      </c>
      <c r="S25" s="130">
        <f t="shared" si="5"/>
        <v>33.877038895859449</v>
      </c>
      <c r="T25" s="220">
        <f t="shared" si="0"/>
        <v>14</v>
      </c>
      <c r="U25" s="314">
        <f>IF(F25="",(""),((R25+(VLOOKUP(P25,'Leg-6'!$F$12:$U$44,16,FALSE)))))</f>
        <v>0.46694444444444455</v>
      </c>
      <c r="V25" s="8">
        <f>IF(F25="","",(O25+VLOOKUP('Leg-7'!F25,'Leg-6'!$F$12:$V$44,17,FALSE)))</f>
        <v>370</v>
      </c>
      <c r="W25" s="217">
        <f>IF(P25="","",((O25+(VLOOKUP('Leg-7'!P25,'Leg-6'!$F$12:$V$44,17,FALSE)))/(U25*24)))</f>
        <v>33.016061867935747</v>
      </c>
      <c r="X25" s="149">
        <f t="shared" si="6"/>
        <v>16</v>
      </c>
    </row>
    <row r="26" spans="1:24" s="6" customFormat="1" x14ac:dyDescent="0.25">
      <c r="A26" s="417">
        <f>IF(('Leg-6'!F26=""),"",('Leg-6'!F26))</f>
        <v>5</v>
      </c>
      <c r="B26" s="254" t="str">
        <f>IF((A26=""),"",VLOOKUP(A26,'Car-Name'!$A$12:$B$44,2))</f>
        <v>Mike Wendland</v>
      </c>
      <c r="C26" s="372"/>
      <c r="D26" s="254" t="str">
        <f>IF((A26=""),"",VLOOKUP(A26,'Car-Name'!$A$12:$C$44,3))</f>
        <v>406-355-4508</v>
      </c>
      <c r="E26" s="375"/>
      <c r="F26" s="378">
        <v>5</v>
      </c>
      <c r="G26" s="24" t="str">
        <f>IF((F26=""),"",(VLOOKUP(F26,'Car-Name'!$A$12:$B$44,2)))</f>
        <v>Mike Wendland</v>
      </c>
      <c r="H26" s="381"/>
      <c r="I26" s="28" t="str">
        <f>IF((H26=""),"",(H26-(VLOOKUP(F26,'Leg-7'!$A$12:$C$44,3,FALSE))))</f>
        <v/>
      </c>
      <c r="J26" s="394" t="s">
        <v>358</v>
      </c>
      <c r="K26" s="28">
        <f t="shared" si="4"/>
        <v>7.3796296296296346E-2</v>
      </c>
      <c r="L26" s="381"/>
      <c r="M26" s="381"/>
      <c r="N26" s="28">
        <f t="shared" si="1"/>
        <v>7.3796296296296346E-2</v>
      </c>
      <c r="O26" s="397">
        <v>0</v>
      </c>
      <c r="P26" s="147">
        <f t="shared" si="2"/>
        <v>5</v>
      </c>
      <c r="Q26" s="300" t="str">
        <f>IF('Car-Name'!A26="","",VLOOKUP(F26,'Car-Name'!$A$12:$B$44,2))</f>
        <v>Mike Wendland</v>
      </c>
      <c r="R26" s="148">
        <f t="shared" si="3"/>
        <v>7.3796296296296346E-2</v>
      </c>
      <c r="S26" s="130">
        <f t="shared" si="5"/>
        <v>0</v>
      </c>
      <c r="T26" s="220">
        <f t="shared" si="0"/>
        <v>14</v>
      </c>
      <c r="U26" s="314">
        <f>IF(F26="",(""),((R26+(VLOOKUP(P26,'Leg-6'!$F$12:$U$44,16,FALSE)))))</f>
        <v>0.42915509259259266</v>
      </c>
      <c r="V26" s="8">
        <f>IF(F26="","",(O26+VLOOKUP('Leg-7'!F26,'Leg-6'!$F$12:$V$44,17,FALSE)))</f>
        <v>259</v>
      </c>
      <c r="W26" s="217">
        <f>IF(P26="","",((O26+(VLOOKUP('Leg-7'!P26,'Leg-6'!$F$12:$V$44,17,FALSE)))/(U26*24)))</f>
        <v>25.146309231640547</v>
      </c>
      <c r="X26" s="149">
        <f t="shared" si="6"/>
        <v>13</v>
      </c>
    </row>
    <row r="27" spans="1:24" s="6" customFormat="1" x14ac:dyDescent="0.25">
      <c r="A27" s="417">
        <f>IF(('Leg-6'!F27=""),"",('Leg-6'!F27))</f>
        <v>15</v>
      </c>
      <c r="B27" s="254" t="str">
        <f>IF((A27=""),"",VLOOKUP(A27,'Car-Name'!$A$12:$B$44,2))</f>
        <v>Wayne Campbell</v>
      </c>
      <c r="C27" s="372"/>
      <c r="D27" s="254" t="str">
        <f>IF((A27=""),"",VLOOKUP(A27,'Car-Name'!$A$12:$C$44,3))</f>
        <v>406-899-2630</v>
      </c>
      <c r="E27" s="375"/>
      <c r="F27" s="378">
        <v>15</v>
      </c>
      <c r="G27" s="24" t="str">
        <f>IF((F27=""),"",(VLOOKUP(F27,'Car-Name'!$A$12:$B$44,2)))</f>
        <v>Wayne Campbell</v>
      </c>
      <c r="H27" s="381"/>
      <c r="I27" s="28" t="str">
        <f>IF((H27=""),"",(H27-(VLOOKUP(F27,'Leg-7'!$A$12:$C$44,3,FALSE))))</f>
        <v/>
      </c>
      <c r="J27" s="394" t="s">
        <v>43</v>
      </c>
      <c r="K27" s="28">
        <f t="shared" si="4"/>
        <v>7.3796296296296346E-2</v>
      </c>
      <c r="L27" s="381"/>
      <c r="M27" s="381"/>
      <c r="N27" s="28">
        <f t="shared" si="1"/>
        <v>7.3796296296296346E-2</v>
      </c>
      <c r="O27" s="397">
        <v>0</v>
      </c>
      <c r="P27" s="147">
        <f t="shared" si="2"/>
        <v>15</v>
      </c>
      <c r="Q27" s="300" t="str">
        <f>IF('Car-Name'!A27="","",VLOOKUP(F27,'Car-Name'!$A$12:$B$44,2))</f>
        <v>Wayne Campbell</v>
      </c>
      <c r="R27" s="148">
        <f t="shared" si="3"/>
        <v>7.3796296296296346E-2</v>
      </c>
      <c r="S27" s="130">
        <f t="shared" si="5"/>
        <v>0</v>
      </c>
      <c r="T27" s="220">
        <f t="shared" si="0"/>
        <v>14</v>
      </c>
      <c r="U27" s="314">
        <f>IF(F27="",(""),((R27+(VLOOKUP(P27,'Leg-6'!$F$12:$U$44,16,FALSE)))))</f>
        <v>0.44157407407407412</v>
      </c>
      <c r="V27" s="8">
        <f>IF(F27="","",(O27+VLOOKUP('Leg-7'!F27,'Leg-6'!$F$12:$V$44,17,FALSE)))</f>
        <v>183</v>
      </c>
      <c r="W27" s="217">
        <f>IF(P27="","",((O27+(VLOOKUP('Leg-7'!P27,'Leg-6'!$F$12:$V$44,17,FALSE)))/(U27*24)))</f>
        <v>17.267771021178444</v>
      </c>
      <c r="X27" s="149">
        <f t="shared" si="6"/>
        <v>15</v>
      </c>
    </row>
    <row r="28" spans="1:24" s="6" customFormat="1" x14ac:dyDescent="0.25">
      <c r="A28" s="417">
        <f>IF(('Leg-6'!F28=""),"",('Leg-6'!F28))</f>
        <v>3</v>
      </c>
      <c r="B28" s="254" t="str">
        <f>IF((A28=""),"",VLOOKUP(A28,'Car-Name'!$A$12:$B$44,2))</f>
        <v>Nan Robison</v>
      </c>
      <c r="C28" s="372"/>
      <c r="D28" s="254" t="str">
        <f>IF((A28=""),"",VLOOKUP(A28,'Car-Name'!$A$12:$C$44,3))</f>
        <v>509-701-4359</v>
      </c>
      <c r="E28" s="375"/>
      <c r="F28" s="378">
        <v>3</v>
      </c>
      <c r="G28" s="24" t="str">
        <f>IF((F28=""),"",(VLOOKUP(F28,'Car-Name'!$A$12:$B$44,2)))</f>
        <v>Nan Robison</v>
      </c>
      <c r="H28" s="381"/>
      <c r="I28" s="28" t="str">
        <f>IF((H28=""),"",(H28-(VLOOKUP(F28,'Leg-7'!$A$12:$C$44,3,FALSE))))</f>
        <v/>
      </c>
      <c r="J28" s="394" t="s">
        <v>43</v>
      </c>
      <c r="K28" s="28">
        <f t="shared" si="4"/>
        <v>7.3796296296296346E-2</v>
      </c>
      <c r="L28" s="381"/>
      <c r="M28" s="381"/>
      <c r="N28" s="28">
        <f t="shared" si="1"/>
        <v>7.3796296296296346E-2</v>
      </c>
      <c r="O28" s="397">
        <v>0</v>
      </c>
      <c r="P28" s="147">
        <f t="shared" si="2"/>
        <v>3</v>
      </c>
      <c r="Q28" s="300" t="str">
        <f>IF('Car-Name'!A28="","",VLOOKUP(F28,'Car-Name'!$A$12:$B$44,2))</f>
        <v>Nan Robison</v>
      </c>
      <c r="R28" s="148">
        <f t="shared" si="3"/>
        <v>7.3796296296296346E-2</v>
      </c>
      <c r="S28" s="130">
        <f t="shared" si="5"/>
        <v>0</v>
      </c>
      <c r="T28" s="220">
        <f t="shared" si="0"/>
        <v>14</v>
      </c>
      <c r="U28" s="314">
        <f>IF(F28="",(""),((R28+(VLOOKUP(P28,'Leg-6'!$F$12:$U$44,16,FALSE)))))</f>
        <v>0.53552083333333333</v>
      </c>
      <c r="V28" s="8">
        <f>IF(F28="","",(O28+VLOOKUP('Leg-7'!F28,'Leg-6'!$F$12:$V$44,17,FALSE)))</f>
        <v>3.5</v>
      </c>
      <c r="W28" s="217">
        <f>IF(P28="","",((O28+(VLOOKUP('Leg-7'!P28,'Leg-6'!$F$12:$V$44,17,FALSE)))/(U28*24)))</f>
        <v>0.27232056020229528</v>
      </c>
      <c r="X28" s="149">
        <f t="shared" si="6"/>
        <v>20</v>
      </c>
    </row>
    <row r="29" spans="1:24" s="6" customFormat="1" x14ac:dyDescent="0.25">
      <c r="A29" s="417">
        <f>IF(('Leg-6'!F29=""),"",('Leg-6'!F29))</f>
        <v>8</v>
      </c>
      <c r="B29" s="254" t="str">
        <f>IF((A29=""),"",VLOOKUP(A29,'Car-Name'!$A$12:$B$44,2))</f>
        <v>Ed Wright</v>
      </c>
      <c r="C29" s="372"/>
      <c r="D29" s="254" t="str">
        <f>IF((A29=""),"",VLOOKUP(A29,'Car-Name'!$A$12:$C$44,3))</f>
        <v>785-462-5050</v>
      </c>
      <c r="E29" s="375"/>
      <c r="F29" s="378">
        <v>8</v>
      </c>
      <c r="G29" s="24" t="str">
        <f>IF((F29=""),"",(VLOOKUP(F29,'Car-Name'!$A$12:$B$44,2)))</f>
        <v>Ed Wright</v>
      </c>
      <c r="H29" s="381"/>
      <c r="I29" s="28" t="str">
        <f>IF((H29=""),"",(H29-(VLOOKUP(F29,'Leg-7'!$A$12:$C$44,3,FALSE))))</f>
        <v/>
      </c>
      <c r="J29" s="394" t="s">
        <v>43</v>
      </c>
      <c r="K29" s="28">
        <f t="shared" si="4"/>
        <v>7.3796296296296346E-2</v>
      </c>
      <c r="L29" s="381"/>
      <c r="M29" s="381"/>
      <c r="N29" s="28">
        <f t="shared" si="1"/>
        <v>7.3796296296296346E-2</v>
      </c>
      <c r="O29" s="397">
        <v>0</v>
      </c>
      <c r="P29" s="147">
        <f t="shared" si="2"/>
        <v>8</v>
      </c>
      <c r="Q29" s="300" t="str">
        <f>IF('Car-Name'!A29="","",VLOOKUP(F29,'Car-Name'!$A$12:$B$44,2))</f>
        <v>Ed Wright</v>
      </c>
      <c r="R29" s="148">
        <f>IF(N29="",(""),(N29))</f>
        <v>7.3796296296296346E-2</v>
      </c>
      <c r="S29" s="130">
        <f>IF(R29="",(""),(O29/(R29*24)))</f>
        <v>0</v>
      </c>
      <c r="T29" s="220">
        <f t="shared" si="0"/>
        <v>14</v>
      </c>
      <c r="U29" s="314">
        <f>IF(F29="",(""),((R29+(VLOOKUP(P29,'Leg-6'!$F$12:$U$44,16,FALSE)))))</f>
        <v>0.50163194444444448</v>
      </c>
      <c r="V29" s="8">
        <f>IF(F29="","",(O29+VLOOKUP('Leg-7'!F29,'Leg-6'!$F$12:$V$44,17,FALSE)))</f>
        <v>76</v>
      </c>
      <c r="W29" s="217">
        <f>IF(P29="","",((O29+(VLOOKUP('Leg-7'!P29,'Leg-6'!$F$12:$V$44,17,FALSE)))/(U29*24)))</f>
        <v>6.3127292863570288</v>
      </c>
      <c r="X29" s="149">
        <f t="shared" si="6"/>
        <v>19</v>
      </c>
    </row>
    <row r="30" spans="1:24" s="6" customFormat="1" x14ac:dyDescent="0.25">
      <c r="A30" s="417">
        <f>IF(('Leg-6'!F30=""),"",('Leg-6'!F30))</f>
        <v>7</v>
      </c>
      <c r="B30" s="254" t="str">
        <f>IF((A30=""),"",VLOOKUP(A30,'Car-Name'!$A$12:$B$44,2))</f>
        <v>Tom Carnegie</v>
      </c>
      <c r="C30" s="372"/>
      <c r="D30" s="254" t="str">
        <f>IF((A30=""),"",VLOOKUP(A30,'Car-Name'!$A$12:$C$44,3))</f>
        <v>509-922-1805</v>
      </c>
      <c r="E30" s="375"/>
      <c r="F30" s="378">
        <v>7</v>
      </c>
      <c r="G30" s="24" t="str">
        <f>IF((F30=""),"",(VLOOKUP(F30,'Car-Name'!$A$12:$B$44,2)))</f>
        <v>Tom Carnegie</v>
      </c>
      <c r="H30" s="381"/>
      <c r="I30" s="28" t="str">
        <f>IF((H30=""),"",(H30-(VLOOKUP(F30,'Leg-7'!$A$12:$C$44,3,FALSE))))</f>
        <v/>
      </c>
      <c r="J30" s="394" t="s">
        <v>43</v>
      </c>
      <c r="K30" s="28">
        <f t="shared" si="4"/>
        <v>7.3796296296296346E-2</v>
      </c>
      <c r="L30" s="381"/>
      <c r="M30" s="381"/>
      <c r="N30" s="28">
        <f t="shared" si="1"/>
        <v>7.3796296296296346E-2</v>
      </c>
      <c r="O30" s="397">
        <v>0</v>
      </c>
      <c r="P30" s="147">
        <f t="shared" si="2"/>
        <v>7</v>
      </c>
      <c r="Q30" s="300" t="str">
        <f>IF('Car-Name'!A30="","",VLOOKUP(F30,'Car-Name'!$A$12:$B$44,2))</f>
        <v>Tom Carnegie</v>
      </c>
      <c r="R30" s="148">
        <f t="shared" si="3"/>
        <v>7.3796296296296346E-2</v>
      </c>
      <c r="S30" s="130">
        <f t="shared" si="5"/>
        <v>0</v>
      </c>
      <c r="T30" s="220">
        <f t="shared" si="0"/>
        <v>14</v>
      </c>
      <c r="U30" s="314">
        <f>IF(F30="",(""),((R30+(VLOOKUP(P30,'Leg-6'!$F$12:$U$44,16,FALSE)))))</f>
        <v>0.48416666666666669</v>
      </c>
      <c r="V30" s="8">
        <f>IF(F30="","",(O30+VLOOKUP('Leg-7'!F30,'Leg-6'!$F$12:$V$44,17,FALSE)))</f>
        <v>81.400000000000006</v>
      </c>
      <c r="W30" s="217">
        <f>IF(P30="","",((O30+(VLOOKUP('Leg-7'!P30,'Leg-6'!$F$12:$V$44,17,FALSE)))/(U30*24)))</f>
        <v>7.0051635111876074</v>
      </c>
      <c r="X30" s="149">
        <f t="shared" si="6"/>
        <v>18</v>
      </c>
    </row>
    <row r="31" spans="1:24" s="6" customFormat="1" x14ac:dyDescent="0.25">
      <c r="A31" s="417">
        <f>IF(('Leg-6'!F31=""),"",('Leg-6'!F31))</f>
        <v>11</v>
      </c>
      <c r="B31" s="254" t="str">
        <f>IF((A31=""),"",VLOOKUP(A31,'Car-Name'!$A$12:$B$44,2))</f>
        <v>Sony Bishop</v>
      </c>
      <c r="C31" s="372"/>
      <c r="D31" s="254" t="str">
        <f>IF((A31=""),"",VLOOKUP(A31,'Car-Name'!$A$12:$C$44,3))</f>
        <v>714-305-6461</v>
      </c>
      <c r="E31" s="375"/>
      <c r="F31" s="378">
        <v>11</v>
      </c>
      <c r="G31" s="24" t="str">
        <f>IF((F31=""),"",(VLOOKUP(F31,'Car-Name'!$A$12:$B$44,2)))</f>
        <v>Sony Bishop</v>
      </c>
      <c r="H31" s="381"/>
      <c r="I31" s="28" t="str">
        <f>IF((H31=""),"",(H31-(VLOOKUP(F31,'Leg-7'!$A$12:$C$44,3,FALSE))))</f>
        <v/>
      </c>
      <c r="J31" s="394" t="s">
        <v>43</v>
      </c>
      <c r="K31" s="28">
        <f t="shared" si="4"/>
        <v>7.3796296296296346E-2</v>
      </c>
      <c r="L31" s="381"/>
      <c r="M31" s="381"/>
      <c r="N31" s="28">
        <f t="shared" si="1"/>
        <v>7.3796296296296346E-2</v>
      </c>
      <c r="O31" s="397">
        <v>0</v>
      </c>
      <c r="P31" s="147">
        <f t="shared" si="2"/>
        <v>11</v>
      </c>
      <c r="Q31" s="300" t="str">
        <f>IF('Car-Name'!A31="","",VLOOKUP(F31,'Car-Name'!$A$12:$B$44,2))</f>
        <v>Sony Bishop</v>
      </c>
      <c r="R31" s="148">
        <f t="shared" si="3"/>
        <v>7.3796296296296346E-2</v>
      </c>
      <c r="S31" s="130">
        <f t="shared" si="5"/>
        <v>0</v>
      </c>
      <c r="T31" s="220">
        <f t="shared" si="0"/>
        <v>14</v>
      </c>
      <c r="U31" s="314">
        <f>IF(F31="",(""),((R31+(VLOOKUP(P31,'Leg-6'!$F$12:$U$44,16,FALSE)))))</f>
        <v>0.47094907407407416</v>
      </c>
      <c r="V31" s="8">
        <f>IF(F31="","",(O31+VLOOKUP('Leg-7'!F31,'Leg-6'!$F$12:$V$44,17,FALSE)))</f>
        <v>173</v>
      </c>
      <c r="W31" s="217">
        <f>IF(P31="","",((O31+(VLOOKUP('Leg-7'!P31,'Leg-6'!$F$12:$V$44,17,FALSE)))/(U31*24)))</f>
        <v>15.305971983288273</v>
      </c>
      <c r="X31" s="149">
        <f t="shared" si="6"/>
        <v>17</v>
      </c>
    </row>
    <row r="32" spans="1:24" s="6" customFormat="1" x14ac:dyDescent="0.25">
      <c r="A32" s="417" t="str">
        <f>IF(('Leg-6'!F32=""),"",('Leg-6'!F32))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378"/>
      <c r="G32" s="24" t="str">
        <f>IF((F32=""),"",(VLOOKUP(F32,'Car-Name'!$A$12:$B$44,2)))</f>
        <v/>
      </c>
      <c r="H32" s="381"/>
      <c r="I32" s="28" t="str">
        <f>IF((H32=""),"",(H32-(VLOOKUP(F32,'Leg-7'!$A$12:$C$44,3,FALSE))))</f>
        <v/>
      </c>
      <c r="J32" s="394"/>
      <c r="K32" s="28" t="str">
        <f t="shared" si="4"/>
        <v/>
      </c>
      <c r="L32" s="381"/>
      <c r="M32" s="381"/>
      <c r="N32" s="28" t="str">
        <f t="shared" si="1"/>
        <v/>
      </c>
      <c r="O32" s="397"/>
      <c r="P32" s="147" t="str">
        <f t="shared" si="2"/>
        <v/>
      </c>
      <c r="Q32" s="300" t="e">
        <f>IF('Car-Name'!A32="","",VLOOKUP(F32,'Car-Name'!$A$12:$B$44,2))</f>
        <v>#N/A</v>
      </c>
      <c r="R32" s="148" t="str">
        <f t="shared" si="3"/>
        <v/>
      </c>
      <c r="S32" s="130" t="str">
        <f t="shared" si="5"/>
        <v/>
      </c>
      <c r="T32" s="220" t="str">
        <f t="shared" si="0"/>
        <v/>
      </c>
      <c r="U32" s="314" t="str">
        <f>IF(F32="",(""),((R32+(VLOOKUP(P32,'Leg-6'!$F$12:$U$44,16,FALSE)))))</f>
        <v/>
      </c>
      <c r="V32" s="8" t="str">
        <f>IF(F32="","",(O32+VLOOKUP('Leg-7'!F32,'Leg-6'!$F$12:$V$44,17,FALSE)))</f>
        <v/>
      </c>
      <c r="W32" s="217" t="str">
        <f>IF(P32="","",((O32+(VLOOKUP('Leg-7'!P32,'Leg-6'!$F$12:$V$44,17,FALSE)))/(U32*24)))</f>
        <v/>
      </c>
      <c r="X32" s="149" t="str">
        <f t="shared" si="6"/>
        <v/>
      </c>
    </row>
    <row r="33" spans="1:24" s="6" customFormat="1" x14ac:dyDescent="0.25">
      <c r="A33" s="417" t="str">
        <f>IF(('Leg-6'!F33=""),"",('Leg-6'!F33))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378"/>
      <c r="G33" s="24" t="str">
        <f>IF((F33=""),"",(VLOOKUP(F33,'Car-Name'!$A$12:$B$44,2)))</f>
        <v/>
      </c>
      <c r="H33" s="381"/>
      <c r="I33" s="28" t="str">
        <f>IF((H33=""),"",(H33-(VLOOKUP(F33,'Leg-7'!$A$12:$C$44,3,FALSE))))</f>
        <v/>
      </c>
      <c r="J33" s="394"/>
      <c r="K33" s="28" t="str">
        <f t="shared" si="4"/>
        <v/>
      </c>
      <c r="L33" s="381"/>
      <c r="M33" s="381"/>
      <c r="N33" s="28" t="str">
        <f t="shared" si="1"/>
        <v/>
      </c>
      <c r="O33" s="397"/>
      <c r="P33" s="147" t="str">
        <f t="shared" si="2"/>
        <v/>
      </c>
      <c r="Q33" s="300" t="e">
        <f>IF('Car-Name'!A33="","",VLOOKUP(F33,'Car-Name'!$A$12:$B$44,2))</f>
        <v>#N/A</v>
      </c>
      <c r="R33" s="148" t="str">
        <f t="shared" si="3"/>
        <v/>
      </c>
      <c r="S33" s="130" t="str">
        <f t="shared" si="5"/>
        <v/>
      </c>
      <c r="T33" s="220" t="str">
        <f t="shared" si="0"/>
        <v/>
      </c>
      <c r="U33" s="314" t="str">
        <f>IF(F33="",(""),((R33+(VLOOKUP(P33,'Leg-6'!$F$12:$U$44,16,FALSE)))))</f>
        <v/>
      </c>
      <c r="V33" s="8" t="str">
        <f>IF(F33="","",(O33+VLOOKUP('Leg-7'!F33,'Leg-6'!$F$12:$V$44,17,FALSE)))</f>
        <v/>
      </c>
      <c r="W33" s="217" t="str">
        <f>IF(P33="","",((O33+(VLOOKUP('Leg-7'!P33,'Leg-6'!$F$12:$V$44,17,FALSE)))/(U33*24)))</f>
        <v/>
      </c>
      <c r="X33" s="149" t="str">
        <f t="shared" si="6"/>
        <v/>
      </c>
    </row>
    <row r="34" spans="1:24" s="6" customFormat="1" x14ac:dyDescent="0.25">
      <c r="A34" s="417" t="str">
        <f>IF(('Leg-6'!F34=""),"",('Leg-6'!F34))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378"/>
      <c r="G34" s="24" t="str">
        <f>IF((F34=""),"",(VLOOKUP(F34,'Car-Name'!$A$12:$B$44,2)))</f>
        <v/>
      </c>
      <c r="H34" s="381"/>
      <c r="I34" s="28" t="str">
        <f>IF((H34=""),"",(H34-(VLOOKUP(F34,'Leg-7'!$A$12:$C$44,3,FALSE))))</f>
        <v/>
      </c>
      <c r="J34" s="394"/>
      <c r="K34" s="28" t="str">
        <f t="shared" si="4"/>
        <v/>
      </c>
      <c r="L34" s="381"/>
      <c r="M34" s="381"/>
      <c r="N34" s="28" t="str">
        <f t="shared" si="1"/>
        <v/>
      </c>
      <c r="O34" s="397"/>
      <c r="P34" s="147" t="str">
        <f t="shared" si="2"/>
        <v/>
      </c>
      <c r="Q34" s="300" t="e">
        <f>IF('Car-Name'!A34="","",VLOOKUP(F34,'Car-Name'!$A$12:$B$44,2))</f>
        <v>#N/A</v>
      </c>
      <c r="R34" s="148" t="str">
        <f t="shared" si="3"/>
        <v/>
      </c>
      <c r="S34" s="130" t="str">
        <f t="shared" si="5"/>
        <v/>
      </c>
      <c r="T34" s="220" t="str">
        <f t="shared" si="0"/>
        <v/>
      </c>
      <c r="U34" s="314" t="str">
        <f>IF(F34="",(""),((R34+(VLOOKUP(P34,'Leg-6'!$F$12:$U$44,16,FALSE)))))</f>
        <v/>
      </c>
      <c r="V34" s="8" t="str">
        <f>IF(F34="","",(O34+VLOOKUP('Leg-7'!F34,'Leg-6'!$F$12:$V$44,17,FALSE)))</f>
        <v/>
      </c>
      <c r="W34" s="217" t="str">
        <f>IF(P34="","",((O34+(VLOOKUP('Leg-7'!P34,'Leg-6'!$F$12:$V$44,17,FALSE)))/(U34*24)))</f>
        <v/>
      </c>
      <c r="X34" s="149" t="str">
        <f t="shared" si="6"/>
        <v/>
      </c>
    </row>
    <row r="35" spans="1:24" s="6" customFormat="1" x14ac:dyDescent="0.25">
      <c r="A35" s="417" t="str">
        <f>IF(('Leg-6'!F35=""),"",('Leg-6'!F35))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378"/>
      <c r="G35" s="24" t="str">
        <f>IF((F35=""),"",(VLOOKUP(F35,'Car-Name'!$A$12:$B$44,2)))</f>
        <v/>
      </c>
      <c r="H35" s="381"/>
      <c r="I35" s="28" t="str">
        <f>IF((H35=""),"",(H35-(VLOOKUP(F35,'Leg-7'!$A$12:$C$44,3,FALSE))))</f>
        <v/>
      </c>
      <c r="J35" s="394"/>
      <c r="K35" s="28" t="str">
        <f t="shared" si="4"/>
        <v/>
      </c>
      <c r="L35" s="381"/>
      <c r="M35" s="381"/>
      <c r="N35" s="28" t="str">
        <f t="shared" si="1"/>
        <v/>
      </c>
      <c r="O35" s="397"/>
      <c r="P35" s="147" t="str">
        <f t="shared" si="2"/>
        <v/>
      </c>
      <c r="Q35" s="300" t="str">
        <f>IF('Car-Name'!A35="","",VLOOKUP(F35,'Car-Name'!$A$12:$B$44,2))</f>
        <v/>
      </c>
      <c r="R35" s="148" t="str">
        <f t="shared" si="3"/>
        <v/>
      </c>
      <c r="S35" s="130" t="str">
        <f t="shared" si="5"/>
        <v/>
      </c>
      <c r="T35" s="220" t="str">
        <f t="shared" si="0"/>
        <v/>
      </c>
      <c r="U35" s="314" t="str">
        <f>IF(F35="",(""),((R35+(VLOOKUP(P35,'Leg-6'!$F$12:$U$44,16,FALSE)))))</f>
        <v/>
      </c>
      <c r="V35" s="8" t="str">
        <f>IF(F35="","",(O35+VLOOKUP('Leg-7'!F35,'Leg-6'!$F$12:$V$44,17,FALSE)))</f>
        <v/>
      </c>
      <c r="W35" s="217" t="str">
        <f>IF(P35="","",((O35+(VLOOKUP('Leg-7'!P35,'Leg-6'!$F$12:$V$44,17,FALSE)))/(U35*24)))</f>
        <v/>
      </c>
      <c r="X35" s="149" t="str">
        <f t="shared" si="6"/>
        <v/>
      </c>
    </row>
    <row r="36" spans="1:24" s="6" customFormat="1" x14ac:dyDescent="0.25">
      <c r="A36" s="417" t="str">
        <f>IF(('Leg-6'!F36=""),"",('Leg-6'!F36))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378"/>
      <c r="G36" s="24" t="str">
        <f>IF((F36=""),"",(VLOOKUP(F36,'Car-Name'!$A$12:$B$44,2)))</f>
        <v/>
      </c>
      <c r="H36" s="381"/>
      <c r="I36" s="28" t="str">
        <f>IF((H36=""),"",(H36-(VLOOKUP(F36,'Leg-7'!$A$12:$C$44,3,FALSE))))</f>
        <v/>
      </c>
      <c r="J36" s="394"/>
      <c r="K36" s="28" t="str">
        <f t="shared" si="4"/>
        <v/>
      </c>
      <c r="L36" s="381"/>
      <c r="M36" s="381"/>
      <c r="N36" s="28" t="str">
        <f t="shared" si="1"/>
        <v/>
      </c>
      <c r="O36" s="397"/>
      <c r="P36" s="147" t="str">
        <f t="shared" si="2"/>
        <v/>
      </c>
      <c r="Q36" s="300" t="str">
        <f>IF('Car-Name'!A36="","",VLOOKUP(F36,'Car-Name'!$A$12:$B$44,2))</f>
        <v/>
      </c>
      <c r="R36" s="148" t="str">
        <f t="shared" si="3"/>
        <v/>
      </c>
      <c r="S36" s="130" t="str">
        <f t="shared" si="5"/>
        <v/>
      </c>
      <c r="T36" s="220" t="str">
        <f t="shared" si="0"/>
        <v/>
      </c>
      <c r="U36" s="314" t="str">
        <f>IF(F36="",(""),((R36+(VLOOKUP(P36,'Leg-6'!$F$12:$U$44,16,FALSE)))))</f>
        <v/>
      </c>
      <c r="V36" s="8" t="str">
        <f>IF(F36="","",(O36+VLOOKUP('Leg-7'!F36,'Leg-6'!$F$12:$V$44,17,FALSE)))</f>
        <v/>
      </c>
      <c r="W36" s="217" t="str">
        <f>IF(P36="","",((O36+(VLOOKUP('Leg-7'!P36,'Leg-6'!$F$12:$V$44,17,FALSE)))/(U36*24)))</f>
        <v/>
      </c>
      <c r="X36" s="149" t="str">
        <f t="shared" si="6"/>
        <v/>
      </c>
    </row>
    <row r="37" spans="1:24" s="6" customFormat="1" x14ac:dyDescent="0.25">
      <c r="A37" s="417" t="str">
        <f>IF(('Leg-6'!F37=""),"",('Leg-6'!F37))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378"/>
      <c r="G37" s="24" t="str">
        <f>IF((F37=""),"",(VLOOKUP(F37,'Car-Name'!$A$12:$B$44,2)))</f>
        <v/>
      </c>
      <c r="H37" s="381"/>
      <c r="I37" s="28" t="str">
        <f>IF((H37=""),"",(H37-(VLOOKUP(F37,'Leg-7'!$A$12:$C$44,3,FALSE))))</f>
        <v/>
      </c>
      <c r="J37" s="394"/>
      <c r="K37" s="28" t="str">
        <f t="shared" si="4"/>
        <v/>
      </c>
      <c r="L37" s="381"/>
      <c r="M37" s="381"/>
      <c r="N37" s="28" t="str">
        <f t="shared" si="1"/>
        <v/>
      </c>
      <c r="O37" s="397"/>
      <c r="P37" s="147" t="str">
        <f t="shared" si="2"/>
        <v/>
      </c>
      <c r="Q37" s="300" t="str">
        <f>IF('Car-Name'!A37="","",VLOOKUP(F37,'Car-Name'!$A$12:$B$44,2))</f>
        <v/>
      </c>
      <c r="R37" s="148" t="str">
        <f t="shared" si="3"/>
        <v/>
      </c>
      <c r="S37" s="130" t="str">
        <f t="shared" si="5"/>
        <v/>
      </c>
      <c r="T37" s="220" t="str">
        <f t="shared" si="0"/>
        <v/>
      </c>
      <c r="U37" s="314" t="str">
        <f>IF(F37="",(""),((R37+(VLOOKUP(P37,'Leg-6'!$F$12:$U$44,16,FALSE)))))</f>
        <v/>
      </c>
      <c r="V37" s="8" t="str">
        <f>IF(F37="","",(O37+VLOOKUP('Leg-7'!F37,'Leg-6'!$F$12:$V$44,17,FALSE)))</f>
        <v/>
      </c>
      <c r="W37" s="217" t="str">
        <f>IF(P37="","",((O37+(VLOOKUP('Leg-7'!P37,'Leg-6'!$F$12:$V$44,17,FALSE)))/(U37*24)))</f>
        <v/>
      </c>
      <c r="X37" s="149" t="str">
        <f t="shared" si="6"/>
        <v/>
      </c>
    </row>
    <row r="38" spans="1:24" s="6" customFormat="1" x14ac:dyDescent="0.25">
      <c r="A38" s="417" t="str">
        <f>IF(('Leg-6'!F38=""),"",('Leg-6'!F38))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378"/>
      <c r="G38" s="24" t="str">
        <f>IF((F38=""),"",(VLOOKUP(F38,'Car-Name'!$A$12:$B$44,2)))</f>
        <v/>
      </c>
      <c r="H38" s="381"/>
      <c r="I38" s="28" t="str">
        <f>IF((H38=""),"",(H38-(VLOOKUP(F38,'Leg-7'!$A$12:$C$44,3,FALSE))))</f>
        <v/>
      </c>
      <c r="J38" s="394"/>
      <c r="K38" s="28" t="str">
        <f t="shared" si="4"/>
        <v/>
      </c>
      <c r="L38" s="381"/>
      <c r="M38" s="381"/>
      <c r="N38" s="28" t="str">
        <f t="shared" si="1"/>
        <v/>
      </c>
      <c r="O38" s="397"/>
      <c r="P38" s="147" t="str">
        <f t="shared" si="2"/>
        <v/>
      </c>
      <c r="Q38" s="300" t="str">
        <f>IF('Car-Name'!A38="","",VLOOKUP(F38,'Car-Name'!$A$12:$B$44,2))</f>
        <v/>
      </c>
      <c r="R38" s="148" t="str">
        <f t="shared" si="3"/>
        <v/>
      </c>
      <c r="S38" s="130" t="str">
        <f t="shared" si="5"/>
        <v/>
      </c>
      <c r="T38" s="220" t="str">
        <f t="shared" si="0"/>
        <v/>
      </c>
      <c r="U38" s="314" t="str">
        <f>IF(F38="",(""),((R38+(VLOOKUP(P38,'Leg-6'!$F$12:$U$44,16,FALSE)))))</f>
        <v/>
      </c>
      <c r="V38" s="8" t="str">
        <f>IF(F38="","",(O38+VLOOKUP('Leg-7'!F38,'Leg-6'!$F$12:$V$44,17,FALSE)))</f>
        <v/>
      </c>
      <c r="W38" s="217" t="str">
        <f>IF(P38="","",((O38+(VLOOKUP('Leg-7'!P38,'Leg-6'!$F$12:$V$44,17,FALSE)))/(U38*24)))</f>
        <v/>
      </c>
      <c r="X38" s="149" t="str">
        <f t="shared" si="6"/>
        <v/>
      </c>
    </row>
    <row r="39" spans="1:24" s="6" customFormat="1" x14ac:dyDescent="0.25">
      <c r="A39" s="417" t="str">
        <f>IF(('Leg-6'!F39=""),"",('Leg-6'!F39))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378"/>
      <c r="G39" s="24" t="str">
        <f>IF((F39=""),"",(VLOOKUP(F39,'Car-Name'!$A$12:$B$44,2)))</f>
        <v/>
      </c>
      <c r="H39" s="381"/>
      <c r="I39" s="28" t="str">
        <f>IF((H39=""),"",(H39-(VLOOKUP(F39,'Leg-7'!$A$12:$C$44,3,FALSE))))</f>
        <v/>
      </c>
      <c r="J39" s="394"/>
      <c r="K39" s="28" t="str">
        <f t="shared" si="4"/>
        <v/>
      </c>
      <c r="L39" s="381"/>
      <c r="M39" s="381"/>
      <c r="N39" s="28" t="str">
        <f t="shared" si="1"/>
        <v/>
      </c>
      <c r="O39" s="397"/>
      <c r="P39" s="147" t="str">
        <f t="shared" si="2"/>
        <v/>
      </c>
      <c r="Q39" s="300" t="str">
        <f>IF('Car-Name'!A39="","",VLOOKUP(F39,'Car-Name'!$A$12:$B$44,2))</f>
        <v/>
      </c>
      <c r="R39" s="148" t="str">
        <f t="shared" si="3"/>
        <v/>
      </c>
      <c r="S39" s="130" t="str">
        <f t="shared" si="5"/>
        <v/>
      </c>
      <c r="T39" s="220" t="str">
        <f t="shared" si="0"/>
        <v/>
      </c>
      <c r="U39" s="314" t="str">
        <f>IF(F39="",(""),((R39+(VLOOKUP(P39,'Leg-6'!$F$12:$U$44,16,FALSE)))))</f>
        <v/>
      </c>
      <c r="V39" s="8" t="str">
        <f>IF(F39="","",(O39+VLOOKUP('Leg-7'!F39,'Leg-6'!$F$12:$V$44,17,FALSE)))</f>
        <v/>
      </c>
      <c r="W39" s="217" t="str">
        <f>IF(P39="","",((O39+(VLOOKUP('Leg-7'!P39,'Leg-6'!$F$12:$V$44,17,FALSE)))/(U39*24)))</f>
        <v/>
      </c>
      <c r="X39" s="149" t="str">
        <f t="shared" si="6"/>
        <v/>
      </c>
    </row>
    <row r="40" spans="1:24" s="6" customFormat="1" x14ac:dyDescent="0.25">
      <c r="A40" s="417" t="str">
        <f>IF(('Leg-6'!F40=""),"",('Leg-6'!F40))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378"/>
      <c r="G40" s="24" t="str">
        <f>IF((F40=""),"",(VLOOKUP(F40,'Car-Name'!$A$12:$B$44,2)))</f>
        <v/>
      </c>
      <c r="H40" s="381"/>
      <c r="I40" s="28" t="str">
        <f>IF((H40=""),"",(H40-(VLOOKUP(F40,'Leg-7'!$A$12:$C$44,3,FALSE))))</f>
        <v/>
      </c>
      <c r="J40" s="394"/>
      <c r="K40" s="28" t="str">
        <f t="shared" si="4"/>
        <v/>
      </c>
      <c r="L40" s="381"/>
      <c r="M40" s="381"/>
      <c r="N40" s="28" t="str">
        <f t="shared" si="1"/>
        <v/>
      </c>
      <c r="O40" s="397"/>
      <c r="P40" s="147" t="str">
        <f t="shared" si="2"/>
        <v/>
      </c>
      <c r="Q40" s="300" t="str">
        <f>IF('Car-Name'!A40="","",VLOOKUP(F40,'Car-Name'!$A$12:$B$44,2))</f>
        <v/>
      </c>
      <c r="R40" s="148" t="str">
        <f t="shared" si="3"/>
        <v/>
      </c>
      <c r="S40" s="130" t="str">
        <f t="shared" si="5"/>
        <v/>
      </c>
      <c r="T40" s="220" t="str">
        <f t="shared" si="0"/>
        <v/>
      </c>
      <c r="U40" s="314" t="str">
        <f>IF(F40="",(""),((R40+(VLOOKUP(P40,'Leg-6'!$F$12:$U$44,16,FALSE)))))</f>
        <v/>
      </c>
      <c r="V40" s="8" t="str">
        <f>IF(F40="","",(O40+VLOOKUP('Leg-7'!F40,'Leg-6'!$F$12:$V$44,17,FALSE)))</f>
        <v/>
      </c>
      <c r="W40" s="217" t="str">
        <f>IF(P40="","",((O40+(VLOOKUP('Leg-7'!P40,'Leg-6'!$F$12:$V$44,17,FALSE)))/(U40*24)))</f>
        <v/>
      </c>
      <c r="X40" s="149" t="str">
        <f t="shared" si="6"/>
        <v/>
      </c>
    </row>
    <row r="41" spans="1:24" s="6" customFormat="1" x14ac:dyDescent="0.25">
      <c r="A41" s="417" t="str">
        <f>IF(('Leg-6'!F41=""),"",('Leg-6'!F41))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378"/>
      <c r="G41" s="24" t="str">
        <f>IF((F41=""),"",(VLOOKUP(F41,'Car-Name'!$A$12:$B$44,2)))</f>
        <v/>
      </c>
      <c r="H41" s="381"/>
      <c r="I41" s="28" t="str">
        <f>IF((H41=""),"",(H41-(VLOOKUP(F41,'Leg-7'!$A$12:$C$44,3,FALSE))))</f>
        <v/>
      </c>
      <c r="J41" s="394"/>
      <c r="K41" s="28" t="str">
        <f t="shared" si="4"/>
        <v/>
      </c>
      <c r="L41" s="381"/>
      <c r="M41" s="381"/>
      <c r="N41" s="28" t="str">
        <f t="shared" si="1"/>
        <v/>
      </c>
      <c r="O41" s="397"/>
      <c r="P41" s="147" t="str">
        <f t="shared" si="2"/>
        <v/>
      </c>
      <c r="Q41" s="300" t="str">
        <f>IF('Car-Name'!A41="","",VLOOKUP(F41,'Car-Name'!$A$12:$B$44,2))</f>
        <v/>
      </c>
      <c r="R41" s="148" t="str">
        <f t="shared" si="3"/>
        <v/>
      </c>
      <c r="S41" s="130" t="str">
        <f t="shared" si="5"/>
        <v/>
      </c>
      <c r="T41" s="220" t="str">
        <f t="shared" si="0"/>
        <v/>
      </c>
      <c r="U41" s="314" t="str">
        <f>IF(F41="",(""),((R41+(VLOOKUP(P41,'Leg-6'!$F$12:$U$44,16,FALSE)))))</f>
        <v/>
      </c>
      <c r="V41" s="8" t="str">
        <f>IF(F41="","",(O41+VLOOKUP('Leg-7'!F41,'Leg-6'!$F$12:$V$44,17,FALSE)))</f>
        <v/>
      </c>
      <c r="W41" s="217" t="str">
        <f>IF(P41="","",((O41+(VLOOKUP('Leg-7'!P41,'Leg-6'!$F$12:$V$44,17,FALSE)))/(U41*24)))</f>
        <v/>
      </c>
      <c r="X41" s="149" t="str">
        <f t="shared" si="6"/>
        <v/>
      </c>
    </row>
    <row r="42" spans="1:24" s="6" customFormat="1" x14ac:dyDescent="0.25">
      <c r="A42" s="417" t="str">
        <f>IF(('Leg-6'!F42=""),"",('Leg-6'!F42))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378"/>
      <c r="G42" s="24" t="str">
        <f>IF((F42=""),"",(VLOOKUP(F42,'Car-Name'!$A$12:$B$44,2)))</f>
        <v/>
      </c>
      <c r="H42" s="381"/>
      <c r="I42" s="28" t="str">
        <f>IF((H42=""),"",(H42-(VLOOKUP(F42,'Leg-7'!$A$12:$C$44,3,FALSE))))</f>
        <v/>
      </c>
      <c r="J42" s="394"/>
      <c r="K42" s="28" t="str">
        <f t="shared" si="4"/>
        <v/>
      </c>
      <c r="L42" s="381"/>
      <c r="M42" s="381"/>
      <c r="N42" s="28" t="str">
        <f t="shared" si="1"/>
        <v/>
      </c>
      <c r="O42" s="397"/>
      <c r="P42" s="147" t="str">
        <f t="shared" si="2"/>
        <v/>
      </c>
      <c r="Q42" s="300" t="str">
        <f>IF('Car-Name'!A42="","",VLOOKUP(F42,'Car-Name'!$A$12:$B$44,2))</f>
        <v/>
      </c>
      <c r="R42" s="148" t="str">
        <f t="shared" si="3"/>
        <v/>
      </c>
      <c r="S42" s="130" t="str">
        <f t="shared" si="5"/>
        <v/>
      </c>
      <c r="T42" s="220" t="str">
        <f t="shared" si="0"/>
        <v/>
      </c>
      <c r="U42" s="314" t="str">
        <f>IF(F42="",(""),((R42+(VLOOKUP(P42,'Leg-6'!$F$12:$U$44,16,FALSE)))))</f>
        <v/>
      </c>
      <c r="V42" s="8" t="str">
        <f>IF(F42="","",(O42+VLOOKUP('Leg-7'!F42,'Leg-6'!$F$12:$V$44,17,FALSE)))</f>
        <v/>
      </c>
      <c r="W42" s="217" t="str">
        <f>IF(P42="","",((O42+(VLOOKUP('Leg-7'!P42,'Leg-6'!$F$12:$V$44,17,FALSE)))/(U42*24)))</f>
        <v/>
      </c>
      <c r="X42" s="149" t="str">
        <f t="shared" si="6"/>
        <v/>
      </c>
    </row>
    <row r="43" spans="1:24" s="6" customFormat="1" x14ac:dyDescent="0.25">
      <c r="A43" s="417" t="str">
        <f>IF(('Leg-6'!F43=""),"",('Leg-6'!F43))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378"/>
      <c r="G43" s="24" t="str">
        <f>IF((F43=""),"",(VLOOKUP(F43,'Car-Name'!$A$12:$B$44,2)))</f>
        <v/>
      </c>
      <c r="H43" s="381"/>
      <c r="I43" s="28" t="str">
        <f>IF((H43=""),"",(H43-(VLOOKUP(F43,'Leg-7'!$A$12:$C$44,3,FALSE))))</f>
        <v/>
      </c>
      <c r="J43" s="394"/>
      <c r="K43" s="28" t="str">
        <f t="shared" si="4"/>
        <v/>
      </c>
      <c r="L43" s="381"/>
      <c r="M43" s="381"/>
      <c r="N43" s="28" t="str">
        <f t="shared" si="1"/>
        <v/>
      </c>
      <c r="O43" s="397"/>
      <c r="P43" s="147" t="str">
        <f t="shared" si="2"/>
        <v/>
      </c>
      <c r="Q43" s="300" t="str">
        <f>IF('Car-Name'!A43="","",VLOOKUP(F43,'Car-Name'!$A$12:$B$44,2))</f>
        <v/>
      </c>
      <c r="R43" s="148" t="str">
        <f t="shared" si="3"/>
        <v/>
      </c>
      <c r="S43" s="130" t="str">
        <f t="shared" si="5"/>
        <v/>
      </c>
      <c r="T43" s="220" t="str">
        <f t="shared" si="0"/>
        <v/>
      </c>
      <c r="U43" s="314" t="str">
        <f>IF(F43="",(""),((R43+(VLOOKUP(P43,'Leg-6'!$F$12:$U$44,16,FALSE)))))</f>
        <v/>
      </c>
      <c r="V43" s="8" t="str">
        <f>IF(F43="","",(O43+VLOOKUP('Leg-7'!F43,'Leg-6'!$F$12:$V$44,17,FALSE)))</f>
        <v/>
      </c>
      <c r="W43" s="217" t="str">
        <f>IF(P43="","",((O43+(VLOOKUP('Leg-7'!P43,'Leg-6'!$F$12:$V$44,17,FALSE)))/(U43*24)))</f>
        <v/>
      </c>
      <c r="X43" s="149" t="str">
        <f t="shared" si="6"/>
        <v/>
      </c>
    </row>
    <row r="44" spans="1:24" s="6" customFormat="1" ht="15.75" thickBot="1" x14ac:dyDescent="0.3">
      <c r="A44" s="417" t="str">
        <f>IF(('Leg-6'!F44=""),"",('Leg-6'!F44))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379"/>
      <c r="G44" s="25" t="str">
        <f>IF((F44=""),"",(VLOOKUP(F44,'Car-Name'!$A$12:$B$44,2)))</f>
        <v/>
      </c>
      <c r="H44" s="382"/>
      <c r="I44" s="29" t="str">
        <f>IF((H44=""),"",(H44-(VLOOKUP(F44,'Leg-7'!$A$12:$C$44,3,FALSE))))</f>
        <v/>
      </c>
      <c r="J44" s="395"/>
      <c r="K44" s="29" t="str">
        <f t="shared" si="4"/>
        <v/>
      </c>
      <c r="L44" s="382"/>
      <c r="M44" s="382"/>
      <c r="N44" s="29" t="str">
        <f t="shared" si="1"/>
        <v/>
      </c>
      <c r="O44" s="398"/>
      <c r="P44" s="152" t="str">
        <f t="shared" si="2"/>
        <v/>
      </c>
      <c r="Q44" s="305" t="str">
        <f>IF('Car-Name'!A44="","",VLOOKUP(F44,'Car-Name'!$A$12:$B$44,2))</f>
        <v/>
      </c>
      <c r="R44" s="153" t="str">
        <f t="shared" si="3"/>
        <v/>
      </c>
      <c r="S44" s="135" t="str">
        <f t="shared" si="5"/>
        <v/>
      </c>
      <c r="T44" s="306" t="str">
        <f t="shared" si="0"/>
        <v/>
      </c>
      <c r="U44" s="317" t="str">
        <f>IF(F44="",(""),((R44+(VLOOKUP(P44,'Leg-6'!$F$12:$U$44,16,FALSE)))))</f>
        <v/>
      </c>
      <c r="V44" s="9" t="str">
        <f>IF(F44="","",(O44+VLOOKUP('Leg-7'!F44,'Leg-6'!$F$12:$V$44,17,FALSE)))</f>
        <v/>
      </c>
      <c r="W44" s="235" t="str">
        <f>IF(P44="","",((O44+(VLOOKUP('Leg-7'!P44,'Leg-6'!$F$12:$V$44,17,FALSE)))/(U44*24)))</f>
        <v/>
      </c>
      <c r="X44" s="154" t="str">
        <f t="shared" si="6"/>
        <v/>
      </c>
    </row>
  </sheetData>
  <sheetProtection algorithmName="SHA-512" hashValue="aTILpT/10VYfiQ4IDYD22NAWaO88AV0KlGE11zxvfJnMCdRU6gDhmtqqNQcHAARkBpzTJRDOwznlnO7cFOk4bQ==" saltValue="fnZ28be6NMXyO7gawLPEAA==" spinCount="100000" sheet="1" objects="1" scenarios="1"/>
  <mergeCells count="15">
    <mergeCell ref="A1:E1"/>
    <mergeCell ref="L2:N2"/>
    <mergeCell ref="G3:J3"/>
    <mergeCell ref="H6:I6"/>
    <mergeCell ref="J6:K6"/>
    <mergeCell ref="L6:N6"/>
    <mergeCell ref="R3:T3"/>
    <mergeCell ref="U3:X3"/>
    <mergeCell ref="H5:I5"/>
    <mergeCell ref="J5:K5"/>
    <mergeCell ref="L5:N5"/>
    <mergeCell ref="U5:X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460C-7AB7-4D94-A9C4-EDFC20364388}">
  <dimension ref="A1:X44"/>
  <sheetViews>
    <sheetView topLeftCell="A11" workbookViewId="0">
      <selection activeCell="H13" sqref="H13"/>
    </sheetView>
  </sheetViews>
  <sheetFormatPr defaultRowHeight="15" x14ac:dyDescent="0.25"/>
  <cols>
    <col min="1" max="1" width="7.7109375" customWidth="1"/>
    <col min="2" max="2" width="19.7109375" customWidth="1"/>
    <col min="3" max="3" width="14.7109375" customWidth="1"/>
    <col min="4" max="4" width="15.7109375" customWidth="1"/>
    <col min="5" max="5" width="27.7109375" customWidth="1"/>
    <col min="6" max="6" width="5.7109375" customWidth="1"/>
    <col min="7" max="7" width="16.7109375" customWidth="1"/>
    <col min="8" max="9" width="8.7109375" customWidth="1"/>
    <col min="10" max="10" width="5.85546875" customWidth="1"/>
    <col min="11" max="11" width="8.7109375" customWidth="1"/>
    <col min="12" max="13" width="7.7109375" customWidth="1"/>
    <col min="14" max="14" width="8.7109375" customWidth="1"/>
    <col min="15" max="15" width="5.7109375" customWidth="1"/>
    <col min="16" max="16" width="6.7109375" customWidth="1"/>
    <col min="17" max="17" width="21.7109375" customWidth="1"/>
    <col min="18" max="18" width="9.7109375" customWidth="1"/>
    <col min="19" max="19" width="6.7109375" customWidth="1"/>
    <col min="20" max="20" width="5.7109375" customWidth="1"/>
    <col min="21" max="21" width="9.7109375" customWidth="1"/>
    <col min="22" max="22" width="7.85546875" customWidth="1"/>
    <col min="23" max="23" width="6.5703125" customWidth="1"/>
    <col min="24" max="24" width="6.42578125" customWidth="1"/>
  </cols>
  <sheetData>
    <row r="1" spans="1:24" ht="19.5" thickBot="1" x14ac:dyDescent="0.35">
      <c r="A1" s="496" t="s">
        <v>184</v>
      </c>
      <c r="B1" s="497"/>
      <c r="C1" s="497"/>
      <c r="D1" s="497"/>
      <c r="E1" s="498"/>
      <c r="F1" s="256" t="s">
        <v>185</v>
      </c>
      <c r="G1" s="257"/>
      <c r="H1" s="257"/>
      <c r="I1" s="257"/>
      <c r="J1" s="257"/>
      <c r="K1" s="257"/>
      <c r="L1" s="257"/>
      <c r="M1" s="257"/>
      <c r="N1" s="258"/>
      <c r="O1" s="21"/>
      <c r="P1" s="278"/>
      <c r="Q1" s="279" t="s">
        <v>186</v>
      </c>
      <c r="R1" s="182"/>
      <c r="S1" s="183"/>
      <c r="T1" s="184"/>
      <c r="U1" s="185"/>
      <c r="V1" s="185"/>
      <c r="W1" s="184"/>
      <c r="X1" s="187"/>
    </row>
    <row r="2" spans="1:24" ht="15.75" thickBot="1" x14ac:dyDescent="0.3">
      <c r="A2" s="32"/>
      <c r="B2" s="33"/>
      <c r="C2" s="34"/>
      <c r="D2" s="247" t="s">
        <v>49</v>
      </c>
      <c r="E2" s="366">
        <v>44370</v>
      </c>
      <c r="F2" s="66"/>
      <c r="G2" s="67"/>
      <c r="H2" s="68"/>
      <c r="I2" s="69"/>
      <c r="J2" s="69"/>
      <c r="K2" s="70" t="s">
        <v>49</v>
      </c>
      <c r="L2" s="501">
        <v>44370</v>
      </c>
      <c r="M2" s="518"/>
      <c r="N2" s="519"/>
      <c r="O2" s="259"/>
      <c r="P2" s="310"/>
      <c r="Q2" s="274"/>
      <c r="R2" s="275"/>
      <c r="S2" s="194"/>
      <c r="T2" s="109"/>
      <c r="U2" s="276"/>
      <c r="V2" s="276"/>
      <c r="W2" s="108"/>
      <c r="X2" s="277"/>
    </row>
    <row r="3" spans="1:24" ht="19.5" thickBot="1" x14ac:dyDescent="0.35">
      <c r="A3" s="248" t="s">
        <v>180</v>
      </c>
      <c r="B3" s="249"/>
      <c r="C3" s="250"/>
      <c r="D3" s="251"/>
      <c r="E3" s="52" t="s">
        <v>38</v>
      </c>
      <c r="F3" s="66"/>
      <c r="G3" s="521" t="s">
        <v>183</v>
      </c>
      <c r="H3" s="522"/>
      <c r="I3" s="522"/>
      <c r="J3" s="523"/>
      <c r="K3" s="75" t="s">
        <v>55</v>
      </c>
      <c r="L3" s="14"/>
      <c r="M3" s="76" t="s">
        <v>5</v>
      </c>
      <c r="N3" s="260" t="s">
        <v>6</v>
      </c>
      <c r="O3" s="161"/>
      <c r="P3" s="110"/>
      <c r="Q3" s="193"/>
      <c r="R3" s="526" t="s">
        <v>187</v>
      </c>
      <c r="S3" s="524"/>
      <c r="T3" s="525"/>
      <c r="U3" s="524" t="s">
        <v>188</v>
      </c>
      <c r="V3" s="524"/>
      <c r="W3" s="524"/>
      <c r="X3" s="525"/>
    </row>
    <row r="4" spans="1:24" ht="19.5" thickBot="1" x14ac:dyDescent="0.35">
      <c r="A4" s="41"/>
      <c r="B4" s="42"/>
      <c r="C4" s="43" t="s">
        <v>103</v>
      </c>
      <c r="D4" s="44" t="s">
        <v>104</v>
      </c>
      <c r="E4" s="45" t="s">
        <v>73</v>
      </c>
      <c r="F4" s="66"/>
      <c r="G4" s="79"/>
      <c r="H4" s="504" t="s">
        <v>108</v>
      </c>
      <c r="I4" s="505"/>
      <c r="J4" s="506" t="s">
        <v>109</v>
      </c>
      <c r="K4" s="507"/>
      <c r="L4" s="494" t="s">
        <v>120</v>
      </c>
      <c r="M4" s="495"/>
      <c r="N4" s="399">
        <v>3</v>
      </c>
      <c r="O4" s="161"/>
      <c r="P4" s="311"/>
      <c r="Q4" s="196"/>
      <c r="R4" s="245"/>
      <c r="S4" s="197"/>
      <c r="T4" s="246"/>
      <c r="U4" s="199"/>
      <c r="V4" s="199"/>
      <c r="W4" s="198"/>
      <c r="X4" s="200"/>
    </row>
    <row r="5" spans="1:24" ht="19.5" thickBot="1" x14ac:dyDescent="0.35">
      <c r="A5" s="46"/>
      <c r="B5" s="272" t="s">
        <v>105</v>
      </c>
      <c r="C5" s="393" t="s">
        <v>349</v>
      </c>
      <c r="D5" s="371" t="s">
        <v>359</v>
      </c>
      <c r="E5" s="48" t="s">
        <v>181</v>
      </c>
      <c r="F5" s="66"/>
      <c r="G5" s="270" t="s">
        <v>101</v>
      </c>
      <c r="H5" s="486" t="s">
        <v>349</v>
      </c>
      <c r="I5" s="487"/>
      <c r="J5" s="486" t="s">
        <v>359</v>
      </c>
      <c r="K5" s="487"/>
      <c r="L5" s="527" t="s">
        <v>194</v>
      </c>
      <c r="M5" s="528"/>
      <c r="N5" s="529"/>
      <c r="O5" s="261"/>
      <c r="P5" s="311"/>
      <c r="Q5" s="196"/>
      <c r="R5" s="201"/>
      <c r="S5" s="197"/>
      <c r="T5" s="202" t="s">
        <v>49</v>
      </c>
      <c r="U5" s="508">
        <v>42177</v>
      </c>
      <c r="V5" s="509"/>
      <c r="W5" s="510"/>
      <c r="X5" s="511"/>
    </row>
    <row r="6" spans="1:24" ht="19.5" thickBot="1" x14ac:dyDescent="0.35">
      <c r="A6" s="49"/>
      <c r="B6" s="273" t="s">
        <v>107</v>
      </c>
      <c r="C6" s="390">
        <v>165019</v>
      </c>
      <c r="D6" s="368">
        <v>165060</v>
      </c>
      <c r="E6" s="51">
        <f>(D6-C6)</f>
        <v>41</v>
      </c>
      <c r="F6" s="66"/>
      <c r="G6" s="271" t="s">
        <v>102</v>
      </c>
      <c r="H6" s="484">
        <v>83428</v>
      </c>
      <c r="I6" s="485"/>
      <c r="J6" s="484">
        <v>83471</v>
      </c>
      <c r="K6" s="485"/>
      <c r="L6" s="488">
        <f>(J6-H6)</f>
        <v>43</v>
      </c>
      <c r="M6" s="520"/>
      <c r="N6" s="490"/>
      <c r="O6" s="261"/>
      <c r="P6" s="203" t="s">
        <v>182</v>
      </c>
      <c r="Q6" s="203" t="s">
        <v>182</v>
      </c>
      <c r="R6" s="204" t="s">
        <v>182</v>
      </c>
      <c r="S6" s="119" t="s">
        <v>182</v>
      </c>
      <c r="T6" s="205" t="s">
        <v>182</v>
      </c>
      <c r="U6" s="206" t="s">
        <v>189</v>
      </c>
      <c r="V6" s="207" t="s">
        <v>189</v>
      </c>
      <c r="W6" s="287" t="s">
        <v>189</v>
      </c>
      <c r="X6" s="284" t="s">
        <v>189</v>
      </c>
    </row>
    <row r="7" spans="1:24" s="6" customFormat="1" x14ac:dyDescent="0.25">
      <c r="A7" s="52" t="s">
        <v>39</v>
      </c>
      <c r="B7" s="52"/>
      <c r="C7" s="53" t="s">
        <v>182</v>
      </c>
      <c r="D7" s="54"/>
      <c r="E7" s="53"/>
      <c r="F7" s="82" t="s">
        <v>47</v>
      </c>
      <c r="G7" s="83" t="s">
        <v>47</v>
      </c>
      <c r="H7" s="84" t="s">
        <v>182</v>
      </c>
      <c r="I7" s="83" t="s">
        <v>182</v>
      </c>
      <c r="J7" s="83" t="s">
        <v>182</v>
      </c>
      <c r="K7" s="84" t="s">
        <v>182</v>
      </c>
      <c r="L7" s="83" t="s">
        <v>182</v>
      </c>
      <c r="M7" s="83" t="s">
        <v>182</v>
      </c>
      <c r="N7" s="84" t="s">
        <v>193</v>
      </c>
      <c r="O7" s="262" t="s">
        <v>182</v>
      </c>
      <c r="P7" s="142" t="s">
        <v>47</v>
      </c>
      <c r="Q7" s="209" t="s">
        <v>47</v>
      </c>
      <c r="R7" s="210" t="s">
        <v>81</v>
      </c>
      <c r="S7" s="211" t="s">
        <v>14</v>
      </c>
      <c r="T7" s="283" t="s">
        <v>87</v>
      </c>
      <c r="U7" s="212" t="s">
        <v>86</v>
      </c>
      <c r="V7" s="213" t="s">
        <v>44</v>
      </c>
      <c r="W7" s="288" t="s">
        <v>14</v>
      </c>
      <c r="X7" s="283" t="s">
        <v>87</v>
      </c>
    </row>
    <row r="8" spans="1:24" s="6" customFormat="1" x14ac:dyDescent="0.25">
      <c r="A8" s="52" t="s">
        <v>40</v>
      </c>
      <c r="B8" s="52" t="s">
        <v>7</v>
      </c>
      <c r="C8" s="53" t="s">
        <v>39</v>
      </c>
      <c r="D8" s="54" t="s">
        <v>52</v>
      </c>
      <c r="E8" s="53" t="s">
        <v>12</v>
      </c>
      <c r="F8" s="83" t="s">
        <v>40</v>
      </c>
      <c r="G8" s="83" t="s">
        <v>40</v>
      </c>
      <c r="H8" s="84" t="s">
        <v>47</v>
      </c>
      <c r="I8" s="83" t="s">
        <v>13</v>
      </c>
      <c r="J8" s="87" t="s">
        <v>41</v>
      </c>
      <c r="K8" s="84" t="s">
        <v>323</v>
      </c>
      <c r="L8" s="83" t="s">
        <v>308</v>
      </c>
      <c r="M8" s="83" t="s">
        <v>312</v>
      </c>
      <c r="N8" s="84" t="s">
        <v>44</v>
      </c>
      <c r="O8" s="263" t="s">
        <v>67</v>
      </c>
      <c r="P8" s="147" t="s">
        <v>40</v>
      </c>
      <c r="Q8" s="215" t="s">
        <v>80</v>
      </c>
      <c r="R8" s="216" t="s">
        <v>82</v>
      </c>
      <c r="S8" s="217" t="s">
        <v>45</v>
      </c>
      <c r="T8" s="149" t="s">
        <v>4</v>
      </c>
      <c r="U8" s="218" t="s">
        <v>4</v>
      </c>
      <c r="V8" s="219" t="s">
        <v>68</v>
      </c>
      <c r="W8" s="289" t="s">
        <v>45</v>
      </c>
      <c r="X8" s="149" t="s">
        <v>4</v>
      </c>
    </row>
    <row r="9" spans="1:24" s="6" customFormat="1" ht="15.75" thickBot="1" x14ac:dyDescent="0.3">
      <c r="A9" s="40" t="s">
        <v>0</v>
      </c>
      <c r="B9" s="40"/>
      <c r="C9" s="252" t="s">
        <v>4</v>
      </c>
      <c r="D9" s="253" t="s">
        <v>11</v>
      </c>
      <c r="E9" s="170" t="str">
        <f>IF(E2=('Leg-7'!E2),"",("Fast-Cars-Out-First"))</f>
        <v>Fast-Cars-Out-First</v>
      </c>
      <c r="F9" s="169" t="s">
        <v>0</v>
      </c>
      <c r="G9" s="169" t="s">
        <v>7</v>
      </c>
      <c r="H9" s="170" t="s">
        <v>4</v>
      </c>
      <c r="I9" s="169" t="s">
        <v>4</v>
      </c>
      <c r="J9" s="171" t="s">
        <v>50</v>
      </c>
      <c r="K9" s="477" t="s">
        <v>324</v>
      </c>
      <c r="L9" s="172" t="s">
        <v>309</v>
      </c>
      <c r="M9" s="172" t="s">
        <v>309</v>
      </c>
      <c r="N9" s="170" t="s">
        <v>4</v>
      </c>
      <c r="O9" s="264" t="s">
        <v>68</v>
      </c>
      <c r="P9" s="152" t="s">
        <v>0</v>
      </c>
      <c r="Q9" s="221" t="s">
        <v>7</v>
      </c>
      <c r="R9" s="222" t="s">
        <v>10</v>
      </c>
      <c r="S9" s="223" t="s">
        <v>46</v>
      </c>
      <c r="T9" s="224" t="s">
        <v>182</v>
      </c>
      <c r="U9" s="291" t="s">
        <v>10</v>
      </c>
      <c r="V9" s="226" t="s">
        <v>67</v>
      </c>
      <c r="W9" s="290" t="s">
        <v>190</v>
      </c>
      <c r="X9" s="286" t="s">
        <v>191</v>
      </c>
    </row>
    <row r="10" spans="1:24" s="6" customFormat="1" ht="15.75" thickBot="1" x14ac:dyDescent="0.3">
      <c r="A10" s="32"/>
      <c r="B10" s="338"/>
      <c r="C10" s="34">
        <v>0</v>
      </c>
      <c r="D10" s="339"/>
      <c r="E10" s="309"/>
      <c r="F10" s="66"/>
      <c r="G10" s="22"/>
      <c r="H10" s="265" t="s">
        <v>53</v>
      </c>
      <c r="I10" s="266" t="s">
        <v>76</v>
      </c>
      <c r="J10" s="267" t="s">
        <v>43</v>
      </c>
      <c r="K10" s="94"/>
      <c r="L10" s="265" t="s">
        <v>53</v>
      </c>
      <c r="M10" s="265" t="s">
        <v>53</v>
      </c>
      <c r="N10" s="268" t="s">
        <v>76</v>
      </c>
      <c r="O10" s="269" t="s">
        <v>76</v>
      </c>
      <c r="P10" s="312"/>
      <c r="Q10" s="228"/>
      <c r="R10" s="243"/>
      <c r="S10" s="293"/>
      <c r="T10" s="244"/>
      <c r="U10" s="340"/>
      <c r="V10" s="30" t="s">
        <v>100</v>
      </c>
      <c r="W10" s="190"/>
      <c r="X10" s="244"/>
    </row>
    <row r="11" spans="1:24" s="6" customFormat="1" ht="15.75" thickBot="1" x14ac:dyDescent="0.3">
      <c r="A11" s="294" t="s">
        <v>89</v>
      </c>
      <c r="B11" s="295" t="s">
        <v>36</v>
      </c>
      <c r="C11" s="296" t="s">
        <v>4</v>
      </c>
      <c r="D11" s="297" t="s">
        <v>89</v>
      </c>
      <c r="E11" s="298" t="s">
        <v>90</v>
      </c>
      <c r="F11" s="461" t="s">
        <v>89</v>
      </c>
      <c r="G11" s="462" t="s">
        <v>90</v>
      </c>
      <c r="H11" s="463" t="s">
        <v>4</v>
      </c>
      <c r="I11" s="462" t="s">
        <v>4</v>
      </c>
      <c r="J11" s="462" t="s">
        <v>51</v>
      </c>
      <c r="K11" s="442" t="s">
        <v>4</v>
      </c>
      <c r="L11" s="462" t="s">
        <v>4</v>
      </c>
      <c r="M11" s="462" t="s">
        <v>4</v>
      </c>
      <c r="N11" s="464" t="s">
        <v>4</v>
      </c>
      <c r="O11" s="465" t="s">
        <v>92</v>
      </c>
      <c r="P11" s="452" t="s">
        <v>89</v>
      </c>
      <c r="Q11" s="453" t="s">
        <v>90</v>
      </c>
      <c r="R11" s="473" t="s">
        <v>10</v>
      </c>
      <c r="S11" s="455" t="s">
        <v>37</v>
      </c>
      <c r="T11" s="456" t="s">
        <v>92</v>
      </c>
      <c r="U11" s="471" t="s">
        <v>10</v>
      </c>
      <c r="V11" s="474" t="s">
        <v>89</v>
      </c>
      <c r="W11" s="475" t="s">
        <v>37</v>
      </c>
      <c r="X11" s="456" t="s">
        <v>92</v>
      </c>
    </row>
    <row r="12" spans="1:24" s="6" customFormat="1" x14ac:dyDescent="0.25">
      <c r="A12" s="255">
        <v>9</v>
      </c>
      <c r="B12" s="60" t="str">
        <f>IF((A12=""),"",VLOOKUP(A12,'Car-Name'!$A$12:$B$44,2))</f>
        <v>Mike Stormo</v>
      </c>
      <c r="C12" s="369">
        <v>1.9444444444444445E-2</v>
      </c>
      <c r="D12" s="60" t="str">
        <f>IF((A12=""),"",VLOOKUP(A12,'Car-Name'!$A$12:$C$44,3))</f>
        <v>509-721-0752</v>
      </c>
      <c r="E12" s="374"/>
      <c r="F12" s="412">
        <v>19</v>
      </c>
      <c r="G12" s="23" t="str">
        <f>IF((F12=""),"",(VLOOKUP(F12,'Car-Name'!$A$12:$B$44,2)))</f>
        <v>Tony Cerovski</v>
      </c>
      <c r="H12" s="380">
        <v>5.3865740740740742E-2</v>
      </c>
      <c r="I12" s="26">
        <f>IF((H12=""),"",(H12-(VLOOKUP(F12,'Leg-8'!$A$12:$C$44,3,FALSE))))</f>
        <v>3.3726851851851855E-2</v>
      </c>
      <c r="J12" s="383"/>
      <c r="K12" s="26" t="str">
        <f>IF((J12="Slow"),(((1/24/4))+(MAX($I$12:$I$44))),"" )</f>
        <v/>
      </c>
      <c r="L12" s="380"/>
      <c r="M12" s="380"/>
      <c r="N12" s="27">
        <f>IF(G12="","",IF((J12="slow"),SUM(K12:M12),(SUM(I12,L12,M12))))</f>
        <v>3.3726851851851855E-2</v>
      </c>
      <c r="O12" s="396">
        <v>41</v>
      </c>
      <c r="P12" s="142">
        <f>IF(F12="","",F12)</f>
        <v>19</v>
      </c>
      <c r="Q12" s="315" t="str">
        <f>IF('Car-Name'!A12="","",VLOOKUP(F12,'Car-Name'!$A$12:$B$44,2))</f>
        <v>Tony Cerovski</v>
      </c>
      <c r="R12" s="316">
        <f>IF(N12="",(""),(N12))</f>
        <v>3.3726851851851855E-2</v>
      </c>
      <c r="S12" s="124">
        <f>IF(R12="",(""),(O12/(R12*24)))</f>
        <v>50.652024708304729</v>
      </c>
      <c r="T12" s="214">
        <f>IF(R12="","",(RANK(R12,$R$12:$R$44,1)))</f>
        <v>1</v>
      </c>
      <c r="U12" s="313">
        <f>IF(F12="",(""),((R12+(VLOOKUP(P12,'Leg-7'!$F$12:$U$44,16,FALSE)))))</f>
        <v>0.35173611111111108</v>
      </c>
      <c r="V12" s="16">
        <f>IF(F12="","",(O12+VLOOKUP('Leg-8'!F12,'Leg-7'!$F$12:$V$44,17,FALSE)))</f>
        <v>439</v>
      </c>
      <c r="W12" s="211">
        <f>IF(P12="","",((O12+(VLOOKUP('Leg-8'!P12,'Leg-7'!$F$12:$V$44,17,FALSE)))/(U12*24)))</f>
        <v>52.003948667324778</v>
      </c>
      <c r="X12" s="144">
        <f>IF(W12="","",(RANK(U12,$U$12:$U$44,1)))</f>
        <v>2</v>
      </c>
    </row>
    <row r="13" spans="1:24" s="6" customFormat="1" x14ac:dyDescent="0.25">
      <c r="A13" s="255">
        <v>19</v>
      </c>
      <c r="B13" s="254" t="str">
        <f>IF((A13=""),"",VLOOKUP(A13,'Car-Name'!$A$12:$B$44,2))</f>
        <v>Tony Cerovski</v>
      </c>
      <c r="C13" s="372">
        <v>2.013888888888889E-2</v>
      </c>
      <c r="D13" s="254" t="str">
        <f>IF((A13=""),"",VLOOKUP(A13,'Car-Name'!$A$12:$C$44,3))</f>
        <v>406-461-1389</v>
      </c>
      <c r="E13" s="375"/>
      <c r="F13" s="413">
        <v>9</v>
      </c>
      <c r="G13" s="24" t="str">
        <f>IF((F13=""),"",(VLOOKUP(F13,'Car-Name'!$A$12:$B$44,2)))</f>
        <v>Mike Stormo</v>
      </c>
      <c r="H13" s="381">
        <v>5.3969907407407404E-2</v>
      </c>
      <c r="I13" s="28">
        <f>IF((H13=""),"",(H13-(VLOOKUP(F13,'Leg-8'!$A$12:$C$44,3,FALSE))))</f>
        <v>3.4525462962962959E-2</v>
      </c>
      <c r="J13" s="394"/>
      <c r="K13" s="28" t="str">
        <f>IF((J13="Slow"),(((1/24/4))+(MAX($I$12:$I$44))),"" )</f>
        <v/>
      </c>
      <c r="L13" s="381"/>
      <c r="M13" s="381"/>
      <c r="N13" s="28">
        <f t="shared" ref="N13:N44" si="0">IF(G13="","",IF((J13="slow"),SUM(K13:M13),(SUM(I13,L13,M13))))</f>
        <v>3.4525462962962959E-2</v>
      </c>
      <c r="O13" s="397">
        <v>41</v>
      </c>
      <c r="P13" s="147">
        <f t="shared" ref="P13:P44" si="1">IF(F13="","",F13)</f>
        <v>9</v>
      </c>
      <c r="Q13" s="300" t="str">
        <f>IF('Car-Name'!A13="","",VLOOKUP(F13,'Car-Name'!$A$12:$B$44,2))</f>
        <v>Mike Stormo</v>
      </c>
      <c r="R13" s="148">
        <f t="shared" ref="R13:R44" si="2">IF(N13="",(""),(N13))</f>
        <v>3.4525462962962959E-2</v>
      </c>
      <c r="S13" s="130">
        <f>IF(R13="",(""),(O13/(R13*24)))</f>
        <v>49.480388870264839</v>
      </c>
      <c r="T13" s="220">
        <f>IF(R13="","",(RANK(R13,$R$12:$R$44,1)))</f>
        <v>2</v>
      </c>
      <c r="U13" s="314">
        <f>IF(F13="",(""),((R13+(VLOOKUP(P13,'Leg-7'!$F$12:$U$44,16,FALSE)))))</f>
        <v>0.35134259259259265</v>
      </c>
      <c r="V13" s="8">
        <f>IF(F13="","",(O13+VLOOKUP('Leg-8'!F13,'Leg-7'!$F$12:$V$44,17,FALSE)))</f>
        <v>439</v>
      </c>
      <c r="W13" s="217">
        <f>IF(P13="","",((O13+(VLOOKUP('Leg-8'!P13,'Leg-7'!$F$12:$V$44,17,FALSE)))/(U13*24)))</f>
        <v>52.062195282645924</v>
      </c>
      <c r="X13" s="149">
        <f>IF(W13="","",(RANK(U13,$U$12:$U$44,1)))</f>
        <v>1</v>
      </c>
    </row>
    <row r="14" spans="1:24" s="6" customFormat="1" x14ac:dyDescent="0.25">
      <c r="A14" s="255">
        <v>4</v>
      </c>
      <c r="B14" s="254" t="str">
        <f>IF((A14=""),"",VLOOKUP(A14,'Car-Name'!$A$12:$B$44,2))</f>
        <v>Rick Bonebright</v>
      </c>
      <c r="C14" s="372">
        <v>2.1030092592592597E-2</v>
      </c>
      <c r="D14" s="254" t="str">
        <f>IF((A14=""),"",VLOOKUP(A14,'Car-Name'!$A$12:$C$44,3))</f>
        <v>406-240-9662</v>
      </c>
      <c r="E14" s="375"/>
      <c r="F14" s="413">
        <v>4</v>
      </c>
      <c r="G14" s="24" t="str">
        <f>IF((F14=""),"",(VLOOKUP(F14,'Car-Name'!$A$12:$B$44,2)))</f>
        <v>Rick Bonebright</v>
      </c>
      <c r="H14" s="381">
        <v>5.6307870370370362E-2</v>
      </c>
      <c r="I14" s="28">
        <f>IF((H14=""),"",(H14-(VLOOKUP(F14,'Leg-8'!$A$12:$C$44,3,FALSE))))</f>
        <v>3.5277777777777769E-2</v>
      </c>
      <c r="J14" s="394"/>
      <c r="K14" s="28" t="str">
        <f t="shared" ref="K14:K44" si="3">IF((J14="Slow"),(((1/24/4))+(MAX($I$12:$I$44))),"" )</f>
        <v/>
      </c>
      <c r="L14" s="381"/>
      <c r="M14" s="381"/>
      <c r="N14" s="28">
        <f t="shared" si="0"/>
        <v>3.5277777777777769E-2</v>
      </c>
      <c r="O14" s="397">
        <v>41</v>
      </c>
      <c r="P14" s="147">
        <f t="shared" si="1"/>
        <v>4</v>
      </c>
      <c r="Q14" s="300" t="str">
        <f>IF('Car-Name'!A14="","",VLOOKUP(F14,'Car-Name'!$A$12:$B$44,2))</f>
        <v>Rick Bonebright</v>
      </c>
      <c r="R14" s="148">
        <f t="shared" si="2"/>
        <v>3.5277777777777769E-2</v>
      </c>
      <c r="S14" s="130">
        <f t="shared" ref="S14:S44" si="4">IF(R14="",(""),(O14/(R14*24)))</f>
        <v>48.425196850393711</v>
      </c>
      <c r="T14" s="220">
        <f t="shared" ref="T14:T44" si="5">IF(R14="","",(RANK(R14,$R$12:$R$44,1)))</f>
        <v>6</v>
      </c>
      <c r="U14" s="314">
        <f>IF(F14="",(""),((R14+(VLOOKUP(P14,'Leg-7'!$F$12:$U$44,16,FALSE)))))</f>
        <v>0.35674768518518518</v>
      </c>
      <c r="V14" s="8">
        <f>IF(F14="","",(O14+VLOOKUP('Leg-8'!F14,'Leg-7'!$F$12:$V$44,17,FALSE)))</f>
        <v>439</v>
      </c>
      <c r="W14" s="217">
        <f>IF(P14="","",((O14+(VLOOKUP('Leg-8'!P14,'Leg-7'!$F$12:$V$44,17,FALSE)))/(U14*24)))</f>
        <v>51.273399733964894</v>
      </c>
      <c r="X14" s="149">
        <f t="shared" ref="X14:X44" si="6">IF(W14="","",(RANK(U14,$U$12:$U$44,1)))</f>
        <v>3</v>
      </c>
    </row>
    <row r="15" spans="1:24" s="6" customFormat="1" x14ac:dyDescent="0.25">
      <c r="A15" s="255">
        <v>17</v>
      </c>
      <c r="B15" s="254" t="str">
        <f>IF((A15=""),"",VLOOKUP(A15,'Car-Name'!$A$12:$B$44,2))</f>
        <v>Dan Brown</v>
      </c>
      <c r="C15" s="372">
        <v>2.1747685185185186E-2</v>
      </c>
      <c r="D15" s="254" t="str">
        <f>IF((A15=""),"",VLOOKUP(A15,'Car-Name'!$A$12:$C$44,3))</f>
        <v>319-240-4470</v>
      </c>
      <c r="E15" s="375"/>
      <c r="F15" s="413">
        <v>17</v>
      </c>
      <c r="G15" s="24" t="str">
        <f>IF((F15=""),"",(VLOOKUP(F15,'Car-Name'!$A$12:$B$44,2)))</f>
        <v>Dan Brown</v>
      </c>
      <c r="H15" s="381">
        <v>5.6689814814814811E-2</v>
      </c>
      <c r="I15" s="28">
        <f>IF((H15=""),"",(H15-(VLOOKUP(F15,'Leg-8'!$A$12:$C$44,3,FALSE))))</f>
        <v>3.4942129629629629E-2</v>
      </c>
      <c r="J15" s="394"/>
      <c r="K15" s="28" t="str">
        <f t="shared" si="3"/>
        <v/>
      </c>
      <c r="L15" s="381"/>
      <c r="M15" s="381"/>
      <c r="N15" s="28">
        <f t="shared" si="0"/>
        <v>3.4942129629629629E-2</v>
      </c>
      <c r="O15" s="397">
        <v>41</v>
      </c>
      <c r="P15" s="147">
        <f t="shared" si="1"/>
        <v>17</v>
      </c>
      <c r="Q15" s="300" t="str">
        <f>IF('Car-Name'!A15="","",VLOOKUP(F15,'Car-Name'!$A$12:$B$44,2))</f>
        <v>Dan Brown</v>
      </c>
      <c r="R15" s="148">
        <f t="shared" si="2"/>
        <v>3.4942129629629629E-2</v>
      </c>
      <c r="S15" s="130">
        <f t="shared" si="4"/>
        <v>48.890361046704207</v>
      </c>
      <c r="T15" s="220">
        <f t="shared" si="5"/>
        <v>4</v>
      </c>
      <c r="U15" s="314">
        <f>IF(F15="",(""),((R15+(VLOOKUP(P15,'Leg-7'!$F$12:$U$44,16,FALSE)))))</f>
        <v>0.35857638888888882</v>
      </c>
      <c r="V15" s="8">
        <f>IF(F15="","",(O15+VLOOKUP('Leg-8'!F15,'Leg-7'!$F$12:$V$44,17,FALSE)))</f>
        <v>439</v>
      </c>
      <c r="W15" s="217">
        <f>IF(P15="","",((O15+(VLOOKUP('Leg-8'!P15,'Leg-7'!$F$12:$V$44,17,FALSE)))/(U15*24)))</f>
        <v>51.011910525806151</v>
      </c>
      <c r="X15" s="149">
        <f t="shared" si="6"/>
        <v>4</v>
      </c>
    </row>
    <row r="16" spans="1:24" s="6" customFormat="1" x14ac:dyDescent="0.25">
      <c r="A16" s="255">
        <v>6</v>
      </c>
      <c r="B16" s="254" t="str">
        <f>IF((A16=""),"",VLOOKUP(A16,'Car-Name'!$A$12:$B$44,2))</f>
        <v>Mike Cuffe</v>
      </c>
      <c r="C16" s="372">
        <v>2.2326388888888885E-2</v>
      </c>
      <c r="D16" s="254" t="str">
        <f>IF((A16=""),"",VLOOKUP(A16,'Car-Name'!$A$12:$C$44,3))</f>
        <v>406-293-1247</v>
      </c>
      <c r="E16" s="375"/>
      <c r="F16" s="413">
        <v>6</v>
      </c>
      <c r="G16" s="24" t="str">
        <f>IF((F16=""),"",(VLOOKUP(F16,'Car-Name'!$A$12:$B$44,2)))</f>
        <v>Mike Cuffe</v>
      </c>
      <c r="H16" s="381">
        <v>5.7627314814814812E-2</v>
      </c>
      <c r="I16" s="28">
        <f>IF((H16=""),"",(H16-(VLOOKUP(F16,'Leg-8'!$A$12:$C$44,3,FALSE))))</f>
        <v>3.530092592592593E-2</v>
      </c>
      <c r="J16" s="394"/>
      <c r="K16" s="28" t="str">
        <f t="shared" si="3"/>
        <v/>
      </c>
      <c r="L16" s="381"/>
      <c r="M16" s="381"/>
      <c r="N16" s="28">
        <f t="shared" si="0"/>
        <v>3.530092592592593E-2</v>
      </c>
      <c r="O16" s="397">
        <v>41</v>
      </c>
      <c r="P16" s="147">
        <f t="shared" si="1"/>
        <v>6</v>
      </c>
      <c r="Q16" s="300" t="str">
        <f>IF('Car-Name'!A16="","",VLOOKUP(F16,'Car-Name'!$A$12:$B$44,2))</f>
        <v>Mike Cuffe</v>
      </c>
      <c r="R16" s="148">
        <f t="shared" si="2"/>
        <v>3.530092592592593E-2</v>
      </c>
      <c r="S16" s="130">
        <f t="shared" si="4"/>
        <v>48.393442622950815</v>
      </c>
      <c r="T16" s="220">
        <f t="shared" si="5"/>
        <v>7</v>
      </c>
      <c r="U16" s="314">
        <f>IF(F16="",(""),((R16+(VLOOKUP(P16,'Leg-7'!$F$12:$U$44,16,FALSE)))))</f>
        <v>0.36357638888888888</v>
      </c>
      <c r="V16" s="8">
        <f>IF(F16="","",(O16+VLOOKUP('Leg-8'!F16,'Leg-7'!$F$12:$V$44,17,FALSE)))</f>
        <v>439</v>
      </c>
      <c r="W16" s="217">
        <f>IF(P16="","",((O16+(VLOOKUP('Leg-8'!P16,'Leg-7'!$F$12:$V$44,17,FALSE)))/(U16*24)))</f>
        <v>50.310381052430522</v>
      </c>
      <c r="X16" s="149">
        <f t="shared" si="6"/>
        <v>5</v>
      </c>
    </row>
    <row r="17" spans="1:24" s="6" customFormat="1" x14ac:dyDescent="0.25">
      <c r="A17" s="255">
        <v>16</v>
      </c>
      <c r="B17" s="254" t="str">
        <f>IF((A17=""),"",VLOOKUP(A17,'Car-Name'!$A$12:$B$44,2))</f>
        <v>Erica Cerovski</v>
      </c>
      <c r="C17" s="372">
        <v>2.3217592592592592E-2</v>
      </c>
      <c r="D17" s="254" t="str">
        <f>IF((A17=""),"",VLOOKUP(A17,'Car-Name'!$A$12:$C$44,3))</f>
        <v>406-461-1390</v>
      </c>
      <c r="E17" s="375"/>
      <c r="F17" s="413">
        <v>18</v>
      </c>
      <c r="G17" s="24" t="str">
        <f>IF((F17=""),"",(VLOOKUP(F17,'Car-Name'!$A$12:$B$44,2)))</f>
        <v>Matt Hansen</v>
      </c>
      <c r="H17" s="381">
        <v>5.8923611111111107E-2</v>
      </c>
      <c r="I17" s="28">
        <f>IF((H17=""),"",(H17-(VLOOKUP(F17,'Leg-8'!$A$12:$C$44,3,FALSE))))</f>
        <v>3.4618055555555555E-2</v>
      </c>
      <c r="J17" s="394"/>
      <c r="K17" s="28" t="str">
        <f t="shared" si="3"/>
        <v/>
      </c>
      <c r="L17" s="381"/>
      <c r="M17" s="381"/>
      <c r="N17" s="28">
        <f t="shared" si="0"/>
        <v>3.4618055555555555E-2</v>
      </c>
      <c r="O17" s="397">
        <v>41</v>
      </c>
      <c r="P17" s="147">
        <f t="shared" si="1"/>
        <v>18</v>
      </c>
      <c r="Q17" s="300" t="str">
        <f>IF('Car-Name'!A17="","",VLOOKUP(F17,'Car-Name'!$A$12:$B$44,2))</f>
        <v>Matt Hansen</v>
      </c>
      <c r="R17" s="148">
        <f t="shared" si="2"/>
        <v>3.4618055555555555E-2</v>
      </c>
      <c r="S17" s="130">
        <f t="shared" si="4"/>
        <v>49.348044132397192</v>
      </c>
      <c r="T17" s="220">
        <f t="shared" si="5"/>
        <v>3</v>
      </c>
      <c r="U17" s="314">
        <f>IF(F17="",(""),((R17+(VLOOKUP(P17,'Leg-7'!$F$12:$U$44,16,FALSE)))))</f>
        <v>0.36969907407407399</v>
      </c>
      <c r="V17" s="8">
        <f>IF(F17="","",(O17+VLOOKUP('Leg-8'!F17,'Leg-7'!$F$12:$V$44,17,FALSE)))</f>
        <v>439</v>
      </c>
      <c r="W17" s="217">
        <f>IF(P17="","",((O17+(VLOOKUP('Leg-8'!P17,'Leg-7'!$F$12:$V$44,17,FALSE)))/(U17*24)))</f>
        <v>49.477177384008527</v>
      </c>
      <c r="X17" s="149">
        <f t="shared" si="6"/>
        <v>6</v>
      </c>
    </row>
    <row r="18" spans="1:24" s="6" customFormat="1" x14ac:dyDescent="0.25">
      <c r="A18" s="255">
        <v>13</v>
      </c>
      <c r="B18" s="254" t="str">
        <f>IF((A18=""),"",VLOOKUP(A18,'Car-Name'!$A$12:$B$44,2))</f>
        <v>Janet Cerovski</v>
      </c>
      <c r="C18" s="372">
        <v>2.361111111111111E-2</v>
      </c>
      <c r="D18" s="254" t="str">
        <f>IF((A18=""),"",VLOOKUP(A18,'Car-Name'!$A$12:$C$44,3))</f>
        <v>406-458-9450</v>
      </c>
      <c r="E18" s="375"/>
      <c r="F18" s="413">
        <v>16</v>
      </c>
      <c r="G18" s="24" t="str">
        <f>IF((F18=""),"",(VLOOKUP(F18,'Car-Name'!$A$12:$B$44,2)))</f>
        <v>Erica Cerovski</v>
      </c>
      <c r="H18" s="381">
        <v>5.949074074074074E-2</v>
      </c>
      <c r="I18" s="28">
        <f>IF((H18=""),"",(H18-(VLOOKUP(F18,'Leg-8'!$A$12:$C$44,3,FALSE))))</f>
        <v>3.6273148148148152E-2</v>
      </c>
      <c r="J18" s="394"/>
      <c r="K18" s="28" t="str">
        <f t="shared" si="3"/>
        <v/>
      </c>
      <c r="L18" s="381"/>
      <c r="M18" s="381"/>
      <c r="N18" s="28">
        <f t="shared" si="0"/>
        <v>3.6273148148148152E-2</v>
      </c>
      <c r="O18" s="397">
        <v>41</v>
      </c>
      <c r="P18" s="147">
        <f t="shared" si="1"/>
        <v>16</v>
      </c>
      <c r="Q18" s="300" t="str">
        <f>IF('Car-Name'!A18="","",VLOOKUP(F18,'Car-Name'!$A$12:$B$44,2))</f>
        <v>Erica Cerovski</v>
      </c>
      <c r="R18" s="148">
        <f t="shared" si="2"/>
        <v>3.6273148148148152E-2</v>
      </c>
      <c r="S18" s="130">
        <f t="shared" si="4"/>
        <v>47.096362476068919</v>
      </c>
      <c r="T18" s="220">
        <f t="shared" si="5"/>
        <v>8</v>
      </c>
      <c r="U18" s="314">
        <f>IF(F18="",(""),((R18+(VLOOKUP(P18,'Leg-7'!$F$12:$U$44,16,FALSE)))))</f>
        <v>0.37055555555555558</v>
      </c>
      <c r="V18" s="8">
        <f>IF(F18="","",(O18+VLOOKUP('Leg-8'!F18,'Leg-7'!$F$12:$V$44,17,FALSE)))</f>
        <v>439</v>
      </c>
      <c r="W18" s="217">
        <f>IF(P18="","",((O18+(VLOOKUP('Leg-8'!P18,'Leg-7'!$F$12:$V$44,17,FALSE)))/(U18*24)))</f>
        <v>49.362818590704642</v>
      </c>
      <c r="X18" s="149">
        <f t="shared" si="6"/>
        <v>7</v>
      </c>
    </row>
    <row r="19" spans="1:24" s="6" customFormat="1" x14ac:dyDescent="0.25">
      <c r="A19" s="405">
        <v>18</v>
      </c>
      <c r="B19" s="254" t="str">
        <f>IF((A19=""),"",VLOOKUP(A19,'Car-Name'!$A$12:$B$44,2))</f>
        <v>Matt Hansen</v>
      </c>
      <c r="C19" s="372">
        <v>2.4305555555555556E-2</v>
      </c>
      <c r="D19" s="254" t="str">
        <f>IF((A19=""),"",VLOOKUP(A19,'Car-Name'!$A$12:$C$44,3))</f>
        <v>509-998-9927</v>
      </c>
      <c r="E19" s="375"/>
      <c r="F19" s="413">
        <v>20</v>
      </c>
      <c r="G19" s="24" t="str">
        <f>IF((F19=""),"",(VLOOKUP(F19,'Car-Name'!$A$12:$B$44,2)))</f>
        <v>Brandon Langel</v>
      </c>
      <c r="H19" s="381">
        <v>6.0011574074074071E-2</v>
      </c>
      <c r="I19" s="28">
        <f>IF((H19=""),"",(H19-(VLOOKUP(F19,'Leg-8'!$A$12:$C$44,3,FALSE))))</f>
        <v>3.501157407407407E-2</v>
      </c>
      <c r="J19" s="394"/>
      <c r="K19" s="28" t="str">
        <f t="shared" si="3"/>
        <v/>
      </c>
      <c r="L19" s="381"/>
      <c r="M19" s="381"/>
      <c r="N19" s="28">
        <f t="shared" si="0"/>
        <v>3.501157407407407E-2</v>
      </c>
      <c r="O19" s="397">
        <v>41</v>
      </c>
      <c r="P19" s="147">
        <f t="shared" si="1"/>
        <v>20</v>
      </c>
      <c r="Q19" s="300" t="str">
        <f>IF('Car-Name'!A19="","",VLOOKUP(F19,'Car-Name'!$A$12:$B$44,2))</f>
        <v>Brandon Langel</v>
      </c>
      <c r="R19" s="148">
        <f t="shared" si="2"/>
        <v>3.501157407407407E-2</v>
      </c>
      <c r="S19" s="130">
        <f t="shared" si="4"/>
        <v>48.793388429752071</v>
      </c>
      <c r="T19" s="220">
        <f t="shared" si="5"/>
        <v>5</v>
      </c>
      <c r="U19" s="314">
        <f>IF(F19="",(""),((R19+(VLOOKUP(P19,'Leg-7'!$F$12:$U$44,16,FALSE)))))</f>
        <v>0.37160879629629634</v>
      </c>
      <c r="V19" s="8">
        <f>IF(F19="","",(O19+VLOOKUP('Leg-8'!F19,'Leg-7'!$F$12:$V$44,17,FALSE)))</f>
        <v>439</v>
      </c>
      <c r="W19" s="217">
        <f>IF(P19="","",((O19+(VLOOKUP('Leg-8'!P19,'Leg-7'!$F$12:$V$44,17,FALSE)))/(U19*24)))</f>
        <v>49.222910891705858</v>
      </c>
      <c r="X19" s="149">
        <f t="shared" si="6"/>
        <v>8</v>
      </c>
    </row>
    <row r="20" spans="1:24" s="6" customFormat="1" x14ac:dyDescent="0.25">
      <c r="A20" s="255">
        <v>20</v>
      </c>
      <c r="B20" s="254" t="str">
        <f>IF((A20=""),"",VLOOKUP(A20,'Car-Name'!$A$12:$B$44,2))</f>
        <v>Brandon Langel</v>
      </c>
      <c r="C20" s="372">
        <v>2.4999999999999998E-2</v>
      </c>
      <c r="D20" s="254" t="str">
        <f>IF((A20=""),"",VLOOKUP(A20,'Car-Name'!$A$12:$C$44,3))</f>
        <v>406-390-6676</v>
      </c>
      <c r="E20" s="375"/>
      <c r="F20" s="413">
        <v>13</v>
      </c>
      <c r="G20" s="24" t="str">
        <f>IF((F20=""),"",(VLOOKUP(F20,'Car-Name'!$A$12:$B$44,2)))</f>
        <v>Janet Cerovski</v>
      </c>
      <c r="H20" s="381">
        <v>6.0752314814814821E-2</v>
      </c>
      <c r="I20" s="28">
        <f>IF((H20=""),"",(H20-(VLOOKUP(F20,'Leg-8'!$A$12:$C$44,3,FALSE))))</f>
        <v>3.7141203703703711E-2</v>
      </c>
      <c r="J20" s="394"/>
      <c r="K20" s="28" t="str">
        <f t="shared" si="3"/>
        <v/>
      </c>
      <c r="L20" s="381"/>
      <c r="M20" s="381"/>
      <c r="N20" s="28">
        <f t="shared" si="0"/>
        <v>3.7141203703703711E-2</v>
      </c>
      <c r="O20" s="397">
        <v>41</v>
      </c>
      <c r="P20" s="147">
        <f t="shared" si="1"/>
        <v>13</v>
      </c>
      <c r="Q20" s="300" t="str">
        <f>IF('Car-Name'!A20="","",VLOOKUP(F20,'Car-Name'!$A$12:$B$44,2))</f>
        <v>Janet Cerovski</v>
      </c>
      <c r="R20" s="148">
        <f t="shared" si="2"/>
        <v>3.7141203703703711E-2</v>
      </c>
      <c r="S20" s="130">
        <f t="shared" si="4"/>
        <v>45.995637270177617</v>
      </c>
      <c r="T20" s="220">
        <f t="shared" si="5"/>
        <v>9</v>
      </c>
      <c r="U20" s="314">
        <f>IF(F20="",(""),((R20+(VLOOKUP(P20,'Leg-7'!$F$12:$U$44,16,FALSE)))))</f>
        <v>0.37189814814814803</v>
      </c>
      <c r="V20" s="8">
        <f>IF(F20="","",(O20+VLOOKUP('Leg-8'!F20,'Leg-7'!$F$12:$V$44,17,FALSE)))</f>
        <v>439</v>
      </c>
      <c r="W20" s="217">
        <f>IF(P20="","",((O20+(VLOOKUP('Leg-8'!P20,'Leg-7'!$F$12:$V$44,17,FALSE)))/(U20*24)))</f>
        <v>49.184613469438581</v>
      </c>
      <c r="X20" s="149">
        <f t="shared" si="6"/>
        <v>9</v>
      </c>
    </row>
    <row r="21" spans="1:24" s="6" customFormat="1" x14ac:dyDescent="0.25">
      <c r="A21" s="255">
        <v>12</v>
      </c>
      <c r="B21" s="254" t="str">
        <f>IF((A21=""),"",VLOOKUP(A21,'Car-Name'!$A$12:$B$44,2))</f>
        <v>Rick Carnegie</v>
      </c>
      <c r="C21" s="372">
        <v>2.5694444444444447E-2</v>
      </c>
      <c r="D21" s="254" t="str">
        <f>IF((A21=""),"",VLOOKUP(A21,'Car-Name'!$A$12:$C$44,3))</f>
        <v>509-891-9224</v>
      </c>
      <c r="E21" s="375"/>
      <c r="F21" s="413">
        <v>12</v>
      </c>
      <c r="G21" s="24" t="str">
        <f>IF((F21=""),"",(VLOOKUP(F21,'Car-Name'!$A$12:$B$44,2)))</f>
        <v>Rick Carnegie</v>
      </c>
      <c r="H21" s="381">
        <v>6.4166666666666664E-2</v>
      </c>
      <c r="I21" s="28">
        <f>IF((H21=""),"",(H21-(VLOOKUP(F21,'Leg-8'!$A$12:$C$44,3,FALSE))))</f>
        <v>3.8472222222222213E-2</v>
      </c>
      <c r="J21" s="394"/>
      <c r="K21" s="28" t="str">
        <f t="shared" si="3"/>
        <v/>
      </c>
      <c r="L21" s="381"/>
      <c r="M21" s="381"/>
      <c r="N21" s="28">
        <f t="shared" si="0"/>
        <v>3.8472222222222213E-2</v>
      </c>
      <c r="O21" s="397">
        <v>41</v>
      </c>
      <c r="P21" s="147">
        <f t="shared" si="1"/>
        <v>12</v>
      </c>
      <c r="Q21" s="300" t="str">
        <f>IF('Car-Name'!A21="","",VLOOKUP(F21,'Car-Name'!$A$12:$B$44,2))</f>
        <v>Rick Carnegie</v>
      </c>
      <c r="R21" s="148">
        <f t="shared" si="2"/>
        <v>3.8472222222222213E-2</v>
      </c>
      <c r="S21" s="130">
        <f t="shared" si="4"/>
        <v>44.404332129963912</v>
      </c>
      <c r="T21" s="220">
        <f t="shared" si="5"/>
        <v>11</v>
      </c>
      <c r="U21" s="314">
        <f>IF(F21="",(""),((R21+(VLOOKUP(P21,'Leg-7'!$F$12:$U$44,16,FALSE)))))</f>
        <v>0.39564814814814819</v>
      </c>
      <c r="V21" s="8">
        <f>IF(F21="","",(O21+VLOOKUP('Leg-8'!F21,'Leg-7'!$F$12:$V$44,17,FALSE)))</f>
        <v>439</v>
      </c>
      <c r="W21" s="217">
        <f>IF(P21="","",((O21+(VLOOKUP('Leg-8'!P21,'Leg-7'!$F$12:$V$44,17,FALSE)))/(U21*24)))</f>
        <v>46.232155394336523</v>
      </c>
      <c r="X21" s="149">
        <f t="shared" si="6"/>
        <v>10</v>
      </c>
    </row>
    <row r="22" spans="1:24" s="6" customFormat="1" x14ac:dyDescent="0.25">
      <c r="A22" s="255">
        <v>10</v>
      </c>
      <c r="B22" s="254" t="str">
        <f>IF((A22=""),"",VLOOKUP(A22,'Car-Name'!$A$12:$B$44,2))</f>
        <v>Kirk Peterson</v>
      </c>
      <c r="C22" s="372">
        <v>2.6388888888888889E-2</v>
      </c>
      <c r="D22" s="254" t="str">
        <f>IF((A22=""),"",VLOOKUP(A22,'Car-Name'!$A$12:$C$44,3))</f>
        <v>505-670-8978</v>
      </c>
      <c r="E22" s="375"/>
      <c r="F22" s="413">
        <v>10</v>
      </c>
      <c r="G22" s="24" t="str">
        <f>IF((F22=""),"",(VLOOKUP(F22,'Car-Name'!$A$12:$B$44,2)))</f>
        <v>Kirk Peterson</v>
      </c>
      <c r="H22" s="381">
        <v>6.4513888888888885E-2</v>
      </c>
      <c r="I22" s="28">
        <f>IF((H22=""),"",(H22-(VLOOKUP(F22,'Leg-8'!$A$12:$C$44,3,FALSE))))</f>
        <v>3.8124999999999992E-2</v>
      </c>
      <c r="J22" s="394"/>
      <c r="K22" s="28" t="str">
        <f t="shared" si="3"/>
        <v/>
      </c>
      <c r="L22" s="381"/>
      <c r="M22" s="381"/>
      <c r="N22" s="28">
        <f t="shared" si="0"/>
        <v>3.8124999999999992E-2</v>
      </c>
      <c r="O22" s="397">
        <v>41</v>
      </c>
      <c r="P22" s="147">
        <f t="shared" si="1"/>
        <v>10</v>
      </c>
      <c r="Q22" s="300" t="str">
        <f>IF('Car-Name'!A22="","",VLOOKUP(F22,'Car-Name'!$A$12:$B$44,2))</f>
        <v>Kirk Peterson</v>
      </c>
      <c r="R22" s="148">
        <f t="shared" si="2"/>
        <v>3.8124999999999992E-2</v>
      </c>
      <c r="S22" s="130">
        <f t="shared" si="4"/>
        <v>44.808743169398916</v>
      </c>
      <c r="T22" s="220">
        <f t="shared" si="5"/>
        <v>10</v>
      </c>
      <c r="U22" s="314">
        <f>IF(F22="",(""),((R22+(VLOOKUP(P22,'Leg-7'!$F$12:$U$44,16,FALSE)))))</f>
        <v>0.42237268518518523</v>
      </c>
      <c r="V22" s="8">
        <f>IF(F22="","",(O22+VLOOKUP('Leg-8'!F22,'Leg-7'!$F$12:$V$44,17,FALSE)))</f>
        <v>439</v>
      </c>
      <c r="W22" s="217">
        <f>IF(P22="","",((O22+(VLOOKUP('Leg-8'!P22,'Leg-7'!$F$12:$V$44,17,FALSE)))/(U22*24)))</f>
        <v>43.306935576685937</v>
      </c>
      <c r="X22" s="149">
        <f t="shared" si="6"/>
        <v>11</v>
      </c>
    </row>
    <row r="23" spans="1:24" s="6" customFormat="1" x14ac:dyDescent="0.25">
      <c r="A23" s="255">
        <v>2</v>
      </c>
      <c r="B23" s="254" t="str">
        <f>IF((A23=""),"",VLOOKUP(A23,'Car-Name'!$A$12:$B$44,2))</f>
        <v>Daniel Lukowski</v>
      </c>
      <c r="C23" s="372">
        <v>2.7083333333333334E-2</v>
      </c>
      <c r="D23" s="254" t="str">
        <f>IF((A23=""),"",VLOOKUP(A23,'Car-Name'!$A$12:$C$44,3))</f>
        <v>913-634-8811</v>
      </c>
      <c r="E23" s="375"/>
      <c r="F23" s="413">
        <v>2</v>
      </c>
      <c r="G23" s="24" t="str">
        <f>IF((F23=""),"",(VLOOKUP(F23,'Car-Name'!$A$12:$B$44,2)))</f>
        <v>Daniel Lukowski</v>
      </c>
      <c r="H23" s="381">
        <v>6.6319444444444445E-2</v>
      </c>
      <c r="I23" s="28">
        <f>IF((H23=""),"",(H23-(VLOOKUP(F23,'Leg-8'!$A$12:$C$44,3,FALSE))))</f>
        <v>3.923611111111111E-2</v>
      </c>
      <c r="J23" s="394"/>
      <c r="K23" s="28" t="str">
        <f t="shared" si="3"/>
        <v/>
      </c>
      <c r="L23" s="381"/>
      <c r="M23" s="381"/>
      <c r="N23" s="28">
        <f t="shared" si="0"/>
        <v>3.923611111111111E-2</v>
      </c>
      <c r="O23" s="397">
        <v>41</v>
      </c>
      <c r="P23" s="147">
        <f t="shared" si="1"/>
        <v>2</v>
      </c>
      <c r="Q23" s="300" t="str">
        <f>IF('Car-Name'!A23="","",VLOOKUP(F23,'Car-Name'!$A$12:$B$44,2))</f>
        <v>Daniel Lukowski</v>
      </c>
      <c r="R23" s="148">
        <f t="shared" si="2"/>
        <v>3.923611111111111E-2</v>
      </c>
      <c r="S23" s="130">
        <f t="shared" si="4"/>
        <v>43.539823008849559</v>
      </c>
      <c r="T23" s="220">
        <f t="shared" si="5"/>
        <v>12</v>
      </c>
      <c r="U23" s="314">
        <f>IF(F23="",(""),((R23+(VLOOKUP(P23,'Leg-7'!$F$12:$U$44,16,FALSE)))))</f>
        <v>0.43060185185185174</v>
      </c>
      <c r="V23" s="8">
        <f>IF(F23="","",(O23+VLOOKUP('Leg-8'!F23,'Leg-7'!$F$12:$V$44,17,FALSE)))</f>
        <v>439</v>
      </c>
      <c r="W23" s="217">
        <f>IF(P23="","",((O23+(VLOOKUP('Leg-8'!P23,'Leg-7'!$F$12:$V$44,17,FALSE)))/(U23*24)))</f>
        <v>42.479303300720368</v>
      </c>
      <c r="X23" s="149">
        <f t="shared" si="6"/>
        <v>12</v>
      </c>
    </row>
    <row r="24" spans="1:24" s="6" customFormat="1" x14ac:dyDescent="0.25">
      <c r="A24" s="255">
        <v>5</v>
      </c>
      <c r="B24" s="254" t="str">
        <f>IF((A24=""),"",VLOOKUP(A24,'Car-Name'!$A$12:$B$44,2))</f>
        <v>Mike Wendland</v>
      </c>
      <c r="C24" s="372"/>
      <c r="D24" s="254" t="str">
        <f>IF((A24=""),"",VLOOKUP(A24,'Car-Name'!$A$12:$C$44,3))</f>
        <v>406-355-4508</v>
      </c>
      <c r="E24" s="375"/>
      <c r="F24" s="413">
        <v>5</v>
      </c>
      <c r="G24" s="24" t="str">
        <f>IF((F24=""),"",(VLOOKUP(F24,'Car-Name'!$A$12:$B$44,2)))</f>
        <v>Mike Wendland</v>
      </c>
      <c r="H24" s="381"/>
      <c r="I24" s="28" t="str">
        <f>IF((H24=""),"",(H24-(VLOOKUP(F24,'Leg-8'!$A$12:$C$44,3,FALSE))))</f>
        <v/>
      </c>
      <c r="J24" s="394" t="s">
        <v>43</v>
      </c>
      <c r="K24" s="28">
        <f t="shared" si="3"/>
        <v>4.9652777777777775E-2</v>
      </c>
      <c r="L24" s="381"/>
      <c r="M24" s="381"/>
      <c r="N24" s="28">
        <f t="shared" si="0"/>
        <v>4.9652777777777775E-2</v>
      </c>
      <c r="O24" s="397">
        <v>0</v>
      </c>
      <c r="P24" s="147">
        <f t="shared" si="1"/>
        <v>5</v>
      </c>
      <c r="Q24" s="300" t="str">
        <f>IF('Car-Name'!A24="","",VLOOKUP(F24,'Car-Name'!$A$12:$B$44,2))</f>
        <v>Mike Wendland</v>
      </c>
      <c r="R24" s="148">
        <f t="shared" si="2"/>
        <v>4.9652777777777775E-2</v>
      </c>
      <c r="S24" s="130">
        <f t="shared" si="4"/>
        <v>0</v>
      </c>
      <c r="T24" s="220">
        <f t="shared" si="5"/>
        <v>13</v>
      </c>
      <c r="U24" s="314">
        <f>IF(F24="",(""),((R24+(VLOOKUP(P24,'Leg-7'!$F$12:$U$44,16,FALSE)))))</f>
        <v>0.47880787037037043</v>
      </c>
      <c r="V24" s="8">
        <f>IF(F24="","",(O24+VLOOKUP('Leg-8'!F24,'Leg-7'!$F$12:$V$44,17,FALSE)))</f>
        <v>259</v>
      </c>
      <c r="W24" s="217">
        <f>IF(P24="","",((O24+(VLOOKUP('Leg-8'!P24,'Leg-7'!$F$12:$V$44,17,FALSE)))/(U24*24)))</f>
        <v>22.53861587178805</v>
      </c>
      <c r="X24" s="149">
        <f t="shared" si="6"/>
        <v>13</v>
      </c>
    </row>
    <row r="25" spans="1:24" s="6" customFormat="1" x14ac:dyDescent="0.25">
      <c r="A25" s="255">
        <v>1</v>
      </c>
      <c r="B25" s="254" t="str">
        <f>IF((A25=""),"",VLOOKUP(A25,'Car-Name'!$A$12:$B$44,2))</f>
        <v>Bill Comer</v>
      </c>
      <c r="C25" s="372"/>
      <c r="D25" s="254" t="str">
        <f>IF((A25=""),"",VLOOKUP(A25,'Car-Name'!$A$12:$C$44,3))</f>
        <v>630-300-8567</v>
      </c>
      <c r="E25" s="375"/>
      <c r="F25" s="413">
        <v>1</v>
      </c>
      <c r="G25" s="24" t="str">
        <f>IF((F25=""),"",(VLOOKUP(F25,'Car-Name'!$A$12:$B$44,2)))</f>
        <v>Bill Comer</v>
      </c>
      <c r="H25" s="381"/>
      <c r="I25" s="28" t="str">
        <f>IF((H25=""),"",(H25-(VLOOKUP(F25,'Leg-8'!$A$12:$C$44,3,FALSE))))</f>
        <v/>
      </c>
      <c r="J25" s="394" t="s">
        <v>43</v>
      </c>
      <c r="K25" s="28">
        <f t="shared" si="3"/>
        <v>4.9652777777777775E-2</v>
      </c>
      <c r="L25" s="381"/>
      <c r="M25" s="381"/>
      <c r="N25" s="28">
        <f t="shared" si="0"/>
        <v>4.9652777777777775E-2</v>
      </c>
      <c r="O25" s="397">
        <v>0</v>
      </c>
      <c r="P25" s="147">
        <f t="shared" si="1"/>
        <v>1</v>
      </c>
      <c r="Q25" s="300" t="str">
        <f>IF('Car-Name'!A25="","",VLOOKUP(F25,'Car-Name'!$A$12:$B$44,2))</f>
        <v>Bill Comer</v>
      </c>
      <c r="R25" s="148">
        <f t="shared" si="2"/>
        <v>4.9652777777777775E-2</v>
      </c>
      <c r="S25" s="130">
        <f t="shared" si="4"/>
        <v>0</v>
      </c>
      <c r="T25" s="220">
        <f t="shared" si="5"/>
        <v>13</v>
      </c>
      <c r="U25" s="314">
        <f>IF(F25="",(""),((R25+(VLOOKUP(P25,'Leg-7'!$F$12:$U$44,16,FALSE)))))</f>
        <v>0.4893055555555556</v>
      </c>
      <c r="V25" s="8">
        <f>IF(F25="","",(O25+VLOOKUP('Leg-8'!F25,'Leg-7'!$F$12:$V$44,17,FALSE)))</f>
        <v>398</v>
      </c>
      <c r="W25" s="217">
        <f>IF(P25="","",((O25+(VLOOKUP('Leg-8'!P25,'Leg-7'!$F$12:$V$44,17,FALSE)))/(U25*24)))</f>
        <v>33.891569684927617</v>
      </c>
      <c r="X25" s="149">
        <f t="shared" si="6"/>
        <v>14</v>
      </c>
    </row>
    <row r="26" spans="1:24" s="6" customFormat="1" x14ac:dyDescent="0.25">
      <c r="A26" s="255">
        <v>15</v>
      </c>
      <c r="B26" s="254" t="str">
        <f>IF((A26=""),"",VLOOKUP(A26,'Car-Name'!$A$12:$B$44,2))</f>
        <v>Wayne Campbell</v>
      </c>
      <c r="C26" s="372"/>
      <c r="D26" s="254" t="str">
        <f>IF((A26=""),"",VLOOKUP(A26,'Car-Name'!$A$12:$C$44,3))</f>
        <v>406-899-2630</v>
      </c>
      <c r="E26" s="375"/>
      <c r="F26" s="413">
        <v>15</v>
      </c>
      <c r="G26" s="24" t="str">
        <f>IF((F26=""),"",(VLOOKUP(F26,'Car-Name'!$A$12:$B$44,2)))</f>
        <v>Wayne Campbell</v>
      </c>
      <c r="H26" s="381"/>
      <c r="I26" s="28" t="str">
        <f>IF((H26=""),"",(H26-(VLOOKUP(F26,'Leg-8'!$A$12:$C$44,3,FALSE))))</f>
        <v/>
      </c>
      <c r="J26" s="394" t="s">
        <v>43</v>
      </c>
      <c r="K26" s="28">
        <f t="shared" si="3"/>
        <v>4.9652777777777775E-2</v>
      </c>
      <c r="L26" s="381"/>
      <c r="M26" s="381"/>
      <c r="N26" s="28">
        <f t="shared" si="0"/>
        <v>4.9652777777777775E-2</v>
      </c>
      <c r="O26" s="397">
        <v>0</v>
      </c>
      <c r="P26" s="147">
        <f t="shared" si="1"/>
        <v>15</v>
      </c>
      <c r="Q26" s="300" t="str">
        <f>IF('Car-Name'!A26="","",VLOOKUP(F26,'Car-Name'!$A$12:$B$44,2))</f>
        <v>Wayne Campbell</v>
      </c>
      <c r="R26" s="148">
        <f t="shared" si="2"/>
        <v>4.9652777777777775E-2</v>
      </c>
      <c r="S26" s="130">
        <f t="shared" si="4"/>
        <v>0</v>
      </c>
      <c r="T26" s="220">
        <f t="shared" si="5"/>
        <v>13</v>
      </c>
      <c r="U26" s="314">
        <f>IF(F26="",(""),((R26+(VLOOKUP(P26,'Leg-7'!$F$12:$U$44,16,FALSE)))))</f>
        <v>0.49122685185185189</v>
      </c>
      <c r="V26" s="8">
        <f>IF(F26="","",(O26+VLOOKUP('Leg-8'!F26,'Leg-7'!$F$12:$V$44,17,FALSE)))</f>
        <v>183</v>
      </c>
      <c r="W26" s="217">
        <f>IF(P26="","",((O26+(VLOOKUP('Leg-8'!P26,'Leg-7'!$F$12:$V$44,17,FALSE)))/(U26*24)))</f>
        <v>15.522359926487912</v>
      </c>
      <c r="X26" s="149">
        <f t="shared" si="6"/>
        <v>15</v>
      </c>
    </row>
    <row r="27" spans="1:24" s="6" customFormat="1" x14ac:dyDescent="0.25">
      <c r="A27" s="255">
        <v>14</v>
      </c>
      <c r="B27" s="254" t="str">
        <f>IF((A27=""),"",VLOOKUP(A27,'Car-Name'!$A$12:$B$44,2))</f>
        <v>Gary Yeager</v>
      </c>
      <c r="C27" s="372"/>
      <c r="D27" s="254" t="str">
        <f>IF((A27=""),"",VLOOKUP(A27,'Car-Name'!$A$12:$C$44,3))</f>
        <v>509-994-6552</v>
      </c>
      <c r="E27" s="375"/>
      <c r="F27" s="413">
        <v>14</v>
      </c>
      <c r="G27" s="24" t="str">
        <f>IF((F27=""),"",(VLOOKUP(F27,'Car-Name'!$A$12:$B$44,2)))</f>
        <v>Gary Yeager</v>
      </c>
      <c r="H27" s="381"/>
      <c r="I27" s="28" t="str">
        <f>IF((H27=""),"",(H27-(VLOOKUP(F27,'Leg-8'!$A$12:$C$44,3,FALSE))))</f>
        <v/>
      </c>
      <c r="J27" s="394" t="s">
        <v>43</v>
      </c>
      <c r="K27" s="28">
        <f t="shared" si="3"/>
        <v>4.9652777777777775E-2</v>
      </c>
      <c r="L27" s="381"/>
      <c r="M27" s="381"/>
      <c r="N27" s="28">
        <f t="shared" si="0"/>
        <v>4.9652777777777775E-2</v>
      </c>
      <c r="O27" s="397">
        <v>0</v>
      </c>
      <c r="P27" s="147">
        <f t="shared" si="1"/>
        <v>14</v>
      </c>
      <c r="Q27" s="300" t="str">
        <f>IF('Car-Name'!A27="","",VLOOKUP(F27,'Car-Name'!$A$12:$B$44,2))</f>
        <v>Gary Yeager</v>
      </c>
      <c r="R27" s="148">
        <f t="shared" si="2"/>
        <v>4.9652777777777775E-2</v>
      </c>
      <c r="S27" s="130">
        <f t="shared" si="4"/>
        <v>0</v>
      </c>
      <c r="T27" s="220">
        <f t="shared" si="5"/>
        <v>13</v>
      </c>
      <c r="U27" s="314">
        <f>IF(F27="",(""),((R27+(VLOOKUP(P27,'Leg-7'!$F$12:$U$44,16,FALSE)))))</f>
        <v>0.51659722222222237</v>
      </c>
      <c r="V27" s="8">
        <f>IF(F27="","",(O27+VLOOKUP('Leg-8'!F27,'Leg-7'!$F$12:$V$44,17,FALSE)))</f>
        <v>370</v>
      </c>
      <c r="W27" s="217">
        <f>IF(P27="","",((O27+(VLOOKUP('Leg-8'!P27,'Leg-7'!$F$12:$V$44,17,FALSE)))/(U27*24)))</f>
        <v>29.842720795805878</v>
      </c>
      <c r="X27" s="149">
        <f t="shared" si="6"/>
        <v>16</v>
      </c>
    </row>
    <row r="28" spans="1:24" s="6" customFormat="1" x14ac:dyDescent="0.25">
      <c r="A28" s="255">
        <v>11</v>
      </c>
      <c r="B28" s="254" t="str">
        <f>IF((A28=""),"",VLOOKUP(A28,'Car-Name'!$A$12:$B$44,2))</f>
        <v>Sony Bishop</v>
      </c>
      <c r="C28" s="372"/>
      <c r="D28" s="254" t="str">
        <f>IF((A28=""),"",VLOOKUP(A28,'Car-Name'!$A$12:$C$44,3))</f>
        <v>714-305-6461</v>
      </c>
      <c r="E28" s="375"/>
      <c r="F28" s="413">
        <v>11</v>
      </c>
      <c r="G28" s="24" t="str">
        <f>IF((F28=""),"",(VLOOKUP(F28,'Car-Name'!$A$12:$B$44,2)))</f>
        <v>Sony Bishop</v>
      </c>
      <c r="H28" s="381"/>
      <c r="I28" s="28" t="str">
        <f>IF((H28=""),"",(H28-(VLOOKUP(F28,'Leg-8'!$A$12:$C$44,3,FALSE))))</f>
        <v/>
      </c>
      <c r="J28" s="394" t="s">
        <v>43</v>
      </c>
      <c r="K28" s="28">
        <f t="shared" si="3"/>
        <v>4.9652777777777775E-2</v>
      </c>
      <c r="L28" s="381"/>
      <c r="M28" s="381"/>
      <c r="N28" s="28">
        <f t="shared" si="0"/>
        <v>4.9652777777777775E-2</v>
      </c>
      <c r="O28" s="397">
        <v>0</v>
      </c>
      <c r="P28" s="147">
        <f t="shared" si="1"/>
        <v>11</v>
      </c>
      <c r="Q28" s="300" t="str">
        <f>IF('Car-Name'!A28="","",VLOOKUP(F28,'Car-Name'!$A$12:$B$44,2))</f>
        <v>Sony Bishop</v>
      </c>
      <c r="R28" s="148">
        <f t="shared" si="2"/>
        <v>4.9652777777777775E-2</v>
      </c>
      <c r="S28" s="130">
        <f t="shared" si="4"/>
        <v>0</v>
      </c>
      <c r="T28" s="220">
        <f t="shared" si="5"/>
        <v>13</v>
      </c>
      <c r="U28" s="314">
        <f>IF(F28="",(""),((R28+(VLOOKUP(P28,'Leg-7'!$F$12:$U$44,16,FALSE)))))</f>
        <v>0.52060185185185193</v>
      </c>
      <c r="V28" s="8">
        <f>IF(F28="","",(O28+VLOOKUP('Leg-8'!F28,'Leg-7'!$F$12:$V$44,17,FALSE)))</f>
        <v>173</v>
      </c>
      <c r="W28" s="217">
        <f>IF(P28="","",((O28+(VLOOKUP('Leg-8'!P28,'Leg-7'!$F$12:$V$44,17,FALSE)))/(U28*24)))</f>
        <v>13.846153846153843</v>
      </c>
      <c r="X28" s="149">
        <f t="shared" si="6"/>
        <v>17</v>
      </c>
    </row>
    <row r="29" spans="1:24" s="6" customFormat="1" x14ac:dyDescent="0.25">
      <c r="A29" s="255">
        <v>7</v>
      </c>
      <c r="B29" s="254" t="str">
        <f>IF((A29=""),"",VLOOKUP(A29,'Car-Name'!$A$12:$B$44,2))</f>
        <v>Tom Carnegie</v>
      </c>
      <c r="C29" s="372"/>
      <c r="D29" s="254" t="str">
        <f>IF((A29=""),"",VLOOKUP(A29,'Car-Name'!$A$12:$C$44,3))</f>
        <v>509-922-1805</v>
      </c>
      <c r="E29" s="375"/>
      <c r="F29" s="413">
        <v>7</v>
      </c>
      <c r="G29" s="24" t="str">
        <f>IF((F29=""),"",(VLOOKUP(F29,'Car-Name'!$A$12:$B$44,2)))</f>
        <v>Tom Carnegie</v>
      </c>
      <c r="H29" s="381"/>
      <c r="I29" s="28" t="str">
        <f>IF((H29=""),"",(H29-(VLOOKUP(F29,'Leg-8'!$A$12:$C$44,3,FALSE))))</f>
        <v/>
      </c>
      <c r="J29" s="394" t="s">
        <v>43</v>
      </c>
      <c r="K29" s="28">
        <f t="shared" si="3"/>
        <v>4.9652777777777775E-2</v>
      </c>
      <c r="L29" s="381"/>
      <c r="M29" s="381"/>
      <c r="N29" s="28">
        <f t="shared" si="0"/>
        <v>4.9652777777777775E-2</v>
      </c>
      <c r="O29" s="397">
        <v>0</v>
      </c>
      <c r="P29" s="147">
        <f t="shared" si="1"/>
        <v>7</v>
      </c>
      <c r="Q29" s="300" t="str">
        <f>IF('Car-Name'!A29="","",VLOOKUP(F29,'Car-Name'!$A$12:$B$44,2))</f>
        <v>Tom Carnegie</v>
      </c>
      <c r="R29" s="148">
        <f>IF(N29="",(""),(N29))</f>
        <v>4.9652777777777775E-2</v>
      </c>
      <c r="S29" s="130">
        <f>IF(R29="",(""),(O29/(R29*24)))</f>
        <v>0</v>
      </c>
      <c r="T29" s="220">
        <f t="shared" si="5"/>
        <v>13</v>
      </c>
      <c r="U29" s="314">
        <f>IF(F29="",(""),((R29+(VLOOKUP(P29,'Leg-7'!$F$12:$U$44,16,FALSE)))))</f>
        <v>0.53381944444444451</v>
      </c>
      <c r="V29" s="8">
        <f>IF(F29="","",(O29+VLOOKUP('Leg-8'!F29,'Leg-7'!$F$12:$V$44,17,FALSE)))</f>
        <v>81.400000000000006</v>
      </c>
      <c r="W29" s="217">
        <f>IF(P29="","",((O29+(VLOOKUP('Leg-8'!P29,'Leg-7'!$F$12:$V$44,17,FALSE)))/(U29*24)))</f>
        <v>6.3535839729413297</v>
      </c>
      <c r="X29" s="149">
        <f t="shared" si="6"/>
        <v>18</v>
      </c>
    </row>
    <row r="30" spans="1:24" s="6" customFormat="1" x14ac:dyDescent="0.25">
      <c r="A30" s="255">
        <v>8</v>
      </c>
      <c r="B30" s="254" t="str">
        <f>IF((A30=""),"",VLOOKUP(A30,'Car-Name'!$A$12:$B$44,2))</f>
        <v>Ed Wright</v>
      </c>
      <c r="C30" s="372"/>
      <c r="D30" s="254" t="str">
        <f>IF((A30=""),"",VLOOKUP(A30,'Car-Name'!$A$12:$C$44,3))</f>
        <v>785-462-5050</v>
      </c>
      <c r="E30" s="375"/>
      <c r="F30" s="413">
        <v>8</v>
      </c>
      <c r="G30" s="24" t="str">
        <f>IF((F30=""),"",(VLOOKUP(F30,'Car-Name'!$A$12:$B$44,2)))</f>
        <v>Ed Wright</v>
      </c>
      <c r="H30" s="381"/>
      <c r="I30" s="28" t="str">
        <f>IF((H30=""),"",(H30-(VLOOKUP(F30,'Leg-8'!$A$12:$C$44,3,FALSE))))</f>
        <v/>
      </c>
      <c r="J30" s="394" t="s">
        <v>43</v>
      </c>
      <c r="K30" s="28">
        <f t="shared" si="3"/>
        <v>4.9652777777777775E-2</v>
      </c>
      <c r="L30" s="381"/>
      <c r="M30" s="381"/>
      <c r="N30" s="28">
        <f t="shared" si="0"/>
        <v>4.9652777777777775E-2</v>
      </c>
      <c r="O30" s="397">
        <v>0</v>
      </c>
      <c r="P30" s="147">
        <f t="shared" si="1"/>
        <v>8</v>
      </c>
      <c r="Q30" s="300" t="str">
        <f>IF('Car-Name'!A30="","",VLOOKUP(F30,'Car-Name'!$A$12:$B$44,2))</f>
        <v>Ed Wright</v>
      </c>
      <c r="R30" s="148">
        <f t="shared" si="2"/>
        <v>4.9652777777777775E-2</v>
      </c>
      <c r="S30" s="130">
        <f t="shared" si="4"/>
        <v>0</v>
      </c>
      <c r="T30" s="220">
        <f t="shared" si="5"/>
        <v>13</v>
      </c>
      <c r="U30" s="314">
        <f>IF(F30="",(""),((R30+(VLOOKUP(P30,'Leg-7'!$F$12:$U$44,16,FALSE)))))</f>
        <v>0.55128472222222225</v>
      </c>
      <c r="V30" s="8">
        <f>IF(F30="","",(O30+VLOOKUP('Leg-8'!F30,'Leg-7'!$F$12:$V$44,17,FALSE)))</f>
        <v>76</v>
      </c>
      <c r="W30" s="217">
        <f>IF(P30="","",((O30+(VLOOKUP('Leg-8'!P30,'Leg-7'!$F$12:$V$44,17,FALSE)))/(U30*24)))</f>
        <v>5.7441582162877118</v>
      </c>
      <c r="X30" s="149">
        <f t="shared" si="6"/>
        <v>19</v>
      </c>
    </row>
    <row r="31" spans="1:24" s="6" customFormat="1" x14ac:dyDescent="0.25">
      <c r="A31" s="255">
        <v>3</v>
      </c>
      <c r="B31" s="254" t="str">
        <f>IF((A31=""),"",VLOOKUP(A31,'Car-Name'!$A$12:$B$44,2))</f>
        <v>Nan Robison</v>
      </c>
      <c r="C31" s="372"/>
      <c r="D31" s="254" t="str">
        <f>IF((A31=""),"",VLOOKUP(A31,'Car-Name'!$A$12:$C$44,3))</f>
        <v>509-701-4359</v>
      </c>
      <c r="E31" s="375"/>
      <c r="F31" s="413">
        <v>3</v>
      </c>
      <c r="G31" s="24" t="str">
        <f>IF((F31=""),"",(VLOOKUP(F31,'Car-Name'!$A$12:$B$44,2)))</f>
        <v>Nan Robison</v>
      </c>
      <c r="H31" s="381"/>
      <c r="I31" s="28" t="str">
        <f>IF((H31=""),"",(H31-(VLOOKUP(F31,'Leg-8'!$A$12:$C$44,3,FALSE))))</f>
        <v/>
      </c>
      <c r="J31" s="394" t="s">
        <v>43</v>
      </c>
      <c r="K31" s="28">
        <f t="shared" si="3"/>
        <v>4.9652777777777775E-2</v>
      </c>
      <c r="L31" s="381"/>
      <c r="M31" s="381"/>
      <c r="N31" s="28">
        <f t="shared" si="0"/>
        <v>4.9652777777777775E-2</v>
      </c>
      <c r="O31" s="397">
        <v>0</v>
      </c>
      <c r="P31" s="147">
        <f t="shared" si="1"/>
        <v>3</v>
      </c>
      <c r="Q31" s="300" t="str">
        <f>IF('Car-Name'!A31="","",VLOOKUP(F31,'Car-Name'!$A$12:$B$44,2))</f>
        <v>Nan Robison</v>
      </c>
      <c r="R31" s="148">
        <f t="shared" si="2"/>
        <v>4.9652777777777775E-2</v>
      </c>
      <c r="S31" s="130">
        <f t="shared" si="4"/>
        <v>0</v>
      </c>
      <c r="T31" s="220">
        <f t="shared" si="5"/>
        <v>13</v>
      </c>
      <c r="U31" s="314">
        <f>IF(F31="",(""),((R31+(VLOOKUP(P31,'Leg-7'!$F$12:$U$44,16,FALSE)))))</f>
        <v>0.5851736111111111</v>
      </c>
      <c r="V31" s="8">
        <f>IF(F31="","",(O31+VLOOKUP('Leg-8'!F31,'Leg-7'!$F$12:$V$44,17,FALSE)))</f>
        <v>3.5</v>
      </c>
      <c r="W31" s="217">
        <f>IF(P31="","",((O31+(VLOOKUP('Leg-8'!P31,'Leg-7'!$F$12:$V$44,17,FALSE)))/(U31*24)))</f>
        <v>0.24921378982970394</v>
      </c>
      <c r="X31" s="149">
        <f t="shared" si="6"/>
        <v>20</v>
      </c>
    </row>
    <row r="32" spans="1:24" s="6" customFormat="1" x14ac:dyDescent="0.25">
      <c r="A32" s="255" t="str">
        <f>IF(('Leg-7'!F32=""),"",('Leg-7'!F32))</f>
        <v/>
      </c>
      <c r="B32" s="254" t="str">
        <f>IF((A32=""),"",VLOOKUP(A32,'Car-Name'!$A$12:$B$44,2))</f>
        <v/>
      </c>
      <c r="C32" s="372"/>
      <c r="D32" s="254" t="str">
        <f>IF((A32=""),"",VLOOKUP(A32,'Car-Name'!$A$12:$C$44,3))</f>
        <v/>
      </c>
      <c r="E32" s="375"/>
      <c r="F32" s="413"/>
      <c r="G32" s="24" t="str">
        <f>IF((F32=""),"",(VLOOKUP(F32,'Car-Name'!$A$12:$B$44,2)))</f>
        <v/>
      </c>
      <c r="H32" s="381"/>
      <c r="I32" s="28" t="str">
        <f>IF((H32=""),"",(H32-(VLOOKUP(F32,'Leg-8'!$A$12:$C$44,3,FALSE))))</f>
        <v/>
      </c>
      <c r="J32" s="394"/>
      <c r="K32" s="28" t="str">
        <f t="shared" si="3"/>
        <v/>
      </c>
      <c r="L32" s="381"/>
      <c r="M32" s="381"/>
      <c r="N32" s="28" t="str">
        <f t="shared" si="0"/>
        <v/>
      </c>
      <c r="O32" s="397"/>
      <c r="P32" s="147" t="str">
        <f t="shared" si="1"/>
        <v/>
      </c>
      <c r="Q32" s="300" t="e">
        <f>IF('Car-Name'!A32="","",VLOOKUP(F32,'Car-Name'!$A$12:$B$44,2))</f>
        <v>#N/A</v>
      </c>
      <c r="R32" s="148" t="str">
        <f t="shared" si="2"/>
        <v/>
      </c>
      <c r="S32" s="130" t="str">
        <f t="shared" si="4"/>
        <v/>
      </c>
      <c r="T32" s="220" t="str">
        <f t="shared" si="5"/>
        <v/>
      </c>
      <c r="U32" s="314" t="str">
        <f>IF(F32="",(""),((R32+(VLOOKUP(P32,'Leg-7'!$F$12:$U$44,16,FALSE)))))</f>
        <v/>
      </c>
      <c r="V32" s="8" t="str">
        <f>IF(F32="","",(O32+VLOOKUP('Leg-8'!F32,'Leg-7'!$F$12:$V$44,17,FALSE)))</f>
        <v/>
      </c>
      <c r="W32" s="217" t="str">
        <f>IF(P32="","",((O32+(VLOOKUP('Leg-8'!P32,'Leg-7'!$F$12:$V$44,17,FALSE)))/(U32*24)))</f>
        <v/>
      </c>
      <c r="X32" s="149" t="str">
        <f t="shared" si="6"/>
        <v/>
      </c>
    </row>
    <row r="33" spans="1:24" s="6" customFormat="1" x14ac:dyDescent="0.25">
      <c r="A33" s="255" t="str">
        <f>IF(('Leg-7'!F33=""),"",('Leg-7'!F33))</f>
        <v/>
      </c>
      <c r="B33" s="254" t="str">
        <f>IF((A33=""),"",VLOOKUP(A33,'Car-Name'!$A$12:$B$44,2))</f>
        <v/>
      </c>
      <c r="C33" s="372"/>
      <c r="D33" s="254" t="str">
        <f>IF((A33=""),"",VLOOKUP(A33,'Car-Name'!$A$12:$C$44,3))</f>
        <v/>
      </c>
      <c r="E33" s="375"/>
      <c r="F33" s="413"/>
      <c r="G33" s="24" t="str">
        <f>IF((F33=""),"",(VLOOKUP(F33,'Car-Name'!$A$12:$B$44,2)))</f>
        <v/>
      </c>
      <c r="H33" s="381"/>
      <c r="I33" s="28" t="str">
        <f>IF((H33=""),"",(H33-(VLOOKUP(F33,'Leg-8'!$A$12:$C$44,3,FALSE))))</f>
        <v/>
      </c>
      <c r="J33" s="394"/>
      <c r="K33" s="28" t="str">
        <f t="shared" si="3"/>
        <v/>
      </c>
      <c r="L33" s="381"/>
      <c r="M33" s="381"/>
      <c r="N33" s="28" t="str">
        <f t="shared" si="0"/>
        <v/>
      </c>
      <c r="O33" s="397"/>
      <c r="P33" s="147" t="str">
        <f t="shared" si="1"/>
        <v/>
      </c>
      <c r="Q33" s="300" t="e">
        <f>IF('Car-Name'!A33="","",VLOOKUP(F33,'Car-Name'!$A$12:$B$44,2))</f>
        <v>#N/A</v>
      </c>
      <c r="R33" s="148" t="str">
        <f t="shared" si="2"/>
        <v/>
      </c>
      <c r="S33" s="130" t="str">
        <f t="shared" si="4"/>
        <v/>
      </c>
      <c r="T33" s="220" t="str">
        <f t="shared" si="5"/>
        <v/>
      </c>
      <c r="U33" s="314" t="str">
        <f>IF(F33="",(""),((R33+(VLOOKUP(P33,'Leg-7'!$F$12:$U$44,16,FALSE)))))</f>
        <v/>
      </c>
      <c r="V33" s="8" t="str">
        <f>IF(F33="","",(O33+VLOOKUP('Leg-8'!F33,'Leg-7'!$F$12:$V$44,17,FALSE)))</f>
        <v/>
      </c>
      <c r="W33" s="217" t="str">
        <f>IF(P33="","",((O33+(VLOOKUP('Leg-8'!P33,'Leg-7'!$F$12:$V$44,17,FALSE)))/(U33*24)))</f>
        <v/>
      </c>
      <c r="X33" s="149" t="str">
        <f t="shared" si="6"/>
        <v/>
      </c>
    </row>
    <row r="34" spans="1:24" s="6" customFormat="1" x14ac:dyDescent="0.25">
      <c r="A34" s="255" t="str">
        <f>IF(('Leg-7'!F34=""),"",('Leg-7'!F34))</f>
        <v/>
      </c>
      <c r="B34" s="254" t="str">
        <f>IF((A34=""),"",VLOOKUP(A34,'Car-Name'!$A$12:$B$44,2))</f>
        <v/>
      </c>
      <c r="C34" s="372"/>
      <c r="D34" s="254" t="str">
        <f>IF((A34=""),"",VLOOKUP(A34,'Car-Name'!$A$12:$C$44,3))</f>
        <v/>
      </c>
      <c r="E34" s="375"/>
      <c r="F34" s="413"/>
      <c r="G34" s="24" t="str">
        <f>IF((F34=""),"",(VLOOKUP(F34,'Car-Name'!$A$12:$B$44,2)))</f>
        <v/>
      </c>
      <c r="H34" s="381"/>
      <c r="I34" s="28" t="str">
        <f>IF((H34=""),"",(H34-(VLOOKUP(F34,'Leg-8'!$A$12:$C$44,3,FALSE))))</f>
        <v/>
      </c>
      <c r="J34" s="394"/>
      <c r="K34" s="28" t="str">
        <f t="shared" si="3"/>
        <v/>
      </c>
      <c r="L34" s="381"/>
      <c r="M34" s="381"/>
      <c r="N34" s="28" t="str">
        <f t="shared" si="0"/>
        <v/>
      </c>
      <c r="O34" s="397"/>
      <c r="P34" s="147" t="str">
        <f t="shared" si="1"/>
        <v/>
      </c>
      <c r="Q34" s="300" t="e">
        <f>IF('Car-Name'!A34="","",VLOOKUP(F34,'Car-Name'!$A$12:$B$44,2))</f>
        <v>#N/A</v>
      </c>
      <c r="R34" s="148" t="str">
        <f t="shared" si="2"/>
        <v/>
      </c>
      <c r="S34" s="130" t="str">
        <f t="shared" si="4"/>
        <v/>
      </c>
      <c r="T34" s="220" t="str">
        <f t="shared" si="5"/>
        <v/>
      </c>
      <c r="U34" s="314" t="str">
        <f>IF(F34="",(""),((R34+(VLOOKUP(P34,'Leg-7'!$F$12:$U$44,16,FALSE)))))</f>
        <v/>
      </c>
      <c r="V34" s="8" t="str">
        <f>IF(F34="","",(O34+VLOOKUP('Leg-8'!F34,'Leg-7'!$F$12:$V$44,17,FALSE)))</f>
        <v/>
      </c>
      <c r="W34" s="217" t="str">
        <f>IF(P34="","",((O34+(VLOOKUP('Leg-8'!P34,'Leg-7'!$F$12:$V$44,17,FALSE)))/(U34*24)))</f>
        <v/>
      </c>
      <c r="X34" s="149" t="str">
        <f t="shared" si="6"/>
        <v/>
      </c>
    </row>
    <row r="35" spans="1:24" s="6" customFormat="1" x14ac:dyDescent="0.25">
      <c r="A35" s="255" t="str">
        <f>IF(('Leg-7'!F35=""),"",('Leg-7'!F35))</f>
        <v/>
      </c>
      <c r="B35" s="254" t="str">
        <f>IF((A35=""),"",VLOOKUP(A35,'Car-Name'!$A$12:$B$44,2))</f>
        <v/>
      </c>
      <c r="C35" s="372"/>
      <c r="D35" s="254" t="str">
        <f>IF((A35=""),"",VLOOKUP(A35,'Car-Name'!$A$12:$C$44,3))</f>
        <v/>
      </c>
      <c r="E35" s="375"/>
      <c r="F35" s="413"/>
      <c r="G35" s="24" t="str">
        <f>IF((F35=""),"",(VLOOKUP(F35,'Car-Name'!$A$12:$B$44,2)))</f>
        <v/>
      </c>
      <c r="H35" s="381"/>
      <c r="I35" s="28" t="str">
        <f>IF((H35=""),"",(H35-(VLOOKUP(F35,'Leg-8'!$A$12:$C$44,3,FALSE))))</f>
        <v/>
      </c>
      <c r="J35" s="394"/>
      <c r="K35" s="28" t="str">
        <f t="shared" si="3"/>
        <v/>
      </c>
      <c r="L35" s="381"/>
      <c r="M35" s="381"/>
      <c r="N35" s="28" t="str">
        <f t="shared" si="0"/>
        <v/>
      </c>
      <c r="O35" s="397"/>
      <c r="P35" s="147" t="str">
        <f t="shared" si="1"/>
        <v/>
      </c>
      <c r="Q35" s="300" t="str">
        <f>IF('Car-Name'!A35="","",VLOOKUP(F35,'Car-Name'!$A$12:$B$44,2))</f>
        <v/>
      </c>
      <c r="R35" s="148" t="str">
        <f t="shared" si="2"/>
        <v/>
      </c>
      <c r="S35" s="130" t="str">
        <f t="shared" si="4"/>
        <v/>
      </c>
      <c r="T35" s="220" t="str">
        <f t="shared" si="5"/>
        <v/>
      </c>
      <c r="U35" s="314" t="str">
        <f>IF(F35="",(""),((R35+(VLOOKUP(P35,'Leg-7'!$F$12:$U$44,16,FALSE)))))</f>
        <v/>
      </c>
      <c r="V35" s="8" t="str">
        <f>IF(F35="","",(O35+VLOOKUP('Leg-8'!F35,'Leg-7'!$F$12:$V$44,17,FALSE)))</f>
        <v/>
      </c>
      <c r="W35" s="217" t="str">
        <f>IF(P35="","",((O35+(VLOOKUP('Leg-8'!P35,'Leg-7'!$F$12:$V$44,17,FALSE)))/(U35*24)))</f>
        <v/>
      </c>
      <c r="X35" s="149" t="str">
        <f t="shared" si="6"/>
        <v/>
      </c>
    </row>
    <row r="36" spans="1:24" s="6" customFormat="1" x14ac:dyDescent="0.25">
      <c r="A36" s="255" t="str">
        <f>IF(('Leg-7'!F36=""),"",('Leg-7'!F36))</f>
        <v/>
      </c>
      <c r="B36" s="254" t="str">
        <f>IF((A36=""),"",VLOOKUP(A36,'Car-Name'!$A$12:$B$44,2))</f>
        <v/>
      </c>
      <c r="C36" s="372"/>
      <c r="D36" s="254" t="str">
        <f>IF((A36=""),"",VLOOKUP(A36,'Car-Name'!$A$12:$C$44,3))</f>
        <v/>
      </c>
      <c r="E36" s="375"/>
      <c r="F36" s="413"/>
      <c r="G36" s="24" t="str">
        <f>IF((F36=""),"",(VLOOKUP(F36,'Car-Name'!$A$12:$B$44,2)))</f>
        <v/>
      </c>
      <c r="H36" s="381"/>
      <c r="I36" s="28" t="str">
        <f>IF((H36=""),"",(H36-(VLOOKUP(F36,'Leg-8'!$A$12:$C$44,3,FALSE))))</f>
        <v/>
      </c>
      <c r="J36" s="394"/>
      <c r="K36" s="28" t="str">
        <f t="shared" si="3"/>
        <v/>
      </c>
      <c r="L36" s="381"/>
      <c r="M36" s="381"/>
      <c r="N36" s="28" t="str">
        <f t="shared" si="0"/>
        <v/>
      </c>
      <c r="O36" s="397"/>
      <c r="P36" s="147" t="str">
        <f t="shared" si="1"/>
        <v/>
      </c>
      <c r="Q36" s="300" t="str">
        <f>IF('Car-Name'!A36="","",VLOOKUP(F36,'Car-Name'!$A$12:$B$44,2))</f>
        <v/>
      </c>
      <c r="R36" s="148" t="str">
        <f t="shared" si="2"/>
        <v/>
      </c>
      <c r="S36" s="130" t="str">
        <f t="shared" si="4"/>
        <v/>
      </c>
      <c r="T36" s="220" t="str">
        <f t="shared" si="5"/>
        <v/>
      </c>
      <c r="U36" s="314" t="str">
        <f>IF(F36="",(""),((R36+(VLOOKUP(P36,'Leg-7'!$F$12:$U$44,16,FALSE)))))</f>
        <v/>
      </c>
      <c r="V36" s="8" t="str">
        <f>IF(F36="","",(O36+VLOOKUP('Leg-8'!F36,'Leg-7'!$F$12:$V$44,17,FALSE)))</f>
        <v/>
      </c>
      <c r="W36" s="217" t="str">
        <f>IF(P36="","",((O36+(VLOOKUP('Leg-8'!P36,'Leg-7'!$F$12:$V$44,17,FALSE)))/(U36*24)))</f>
        <v/>
      </c>
      <c r="X36" s="149" t="str">
        <f t="shared" si="6"/>
        <v/>
      </c>
    </row>
    <row r="37" spans="1:24" s="6" customFormat="1" x14ac:dyDescent="0.25">
      <c r="A37" s="255" t="str">
        <f>IF(('Leg-7'!F37=""),"",('Leg-7'!F37))</f>
        <v/>
      </c>
      <c r="B37" s="254" t="str">
        <f>IF((A37=""),"",VLOOKUP(A37,'Car-Name'!$A$12:$B$44,2))</f>
        <v/>
      </c>
      <c r="C37" s="372"/>
      <c r="D37" s="254" t="str">
        <f>IF((A37=""),"",VLOOKUP(A37,'Car-Name'!$A$12:$C$44,3))</f>
        <v/>
      </c>
      <c r="E37" s="375"/>
      <c r="F37" s="413"/>
      <c r="G37" s="24" t="str">
        <f>IF((F37=""),"",(VLOOKUP(F37,'Car-Name'!$A$12:$B$44,2)))</f>
        <v/>
      </c>
      <c r="H37" s="381"/>
      <c r="I37" s="28" t="str">
        <f>IF((H37=""),"",(H37-(VLOOKUP(F37,'Leg-8'!$A$12:$C$44,3,FALSE))))</f>
        <v/>
      </c>
      <c r="J37" s="394"/>
      <c r="K37" s="28" t="str">
        <f t="shared" si="3"/>
        <v/>
      </c>
      <c r="L37" s="381"/>
      <c r="M37" s="381"/>
      <c r="N37" s="28" t="str">
        <f t="shared" si="0"/>
        <v/>
      </c>
      <c r="O37" s="397"/>
      <c r="P37" s="147" t="str">
        <f t="shared" si="1"/>
        <v/>
      </c>
      <c r="Q37" s="300" t="str">
        <f>IF('Car-Name'!A37="","",VLOOKUP(F37,'Car-Name'!$A$12:$B$44,2))</f>
        <v/>
      </c>
      <c r="R37" s="148" t="str">
        <f t="shared" si="2"/>
        <v/>
      </c>
      <c r="S37" s="130" t="str">
        <f t="shared" si="4"/>
        <v/>
      </c>
      <c r="T37" s="220" t="str">
        <f t="shared" si="5"/>
        <v/>
      </c>
      <c r="U37" s="314" t="str">
        <f>IF(F37="",(""),((R37+(VLOOKUP(P37,'Leg-7'!$F$12:$U$44,16,FALSE)))))</f>
        <v/>
      </c>
      <c r="V37" s="8" t="str">
        <f>IF(F37="","",(O37+VLOOKUP('Leg-8'!F37,'Leg-7'!$F$12:$V$44,17,FALSE)))</f>
        <v/>
      </c>
      <c r="W37" s="217" t="str">
        <f>IF(P37="","",((O37+(VLOOKUP('Leg-8'!P37,'Leg-7'!$F$12:$V$44,17,FALSE)))/(U37*24)))</f>
        <v/>
      </c>
      <c r="X37" s="149" t="str">
        <f t="shared" si="6"/>
        <v/>
      </c>
    </row>
    <row r="38" spans="1:24" s="6" customFormat="1" x14ac:dyDescent="0.25">
      <c r="A38" s="255" t="str">
        <f>IF(('Leg-7'!F38=""),"",('Leg-7'!F38))</f>
        <v/>
      </c>
      <c r="B38" s="254" t="str">
        <f>IF((A38=""),"",VLOOKUP(A38,'Car-Name'!$A$12:$B$44,2))</f>
        <v/>
      </c>
      <c r="C38" s="372"/>
      <c r="D38" s="254" t="str">
        <f>IF((A38=""),"",VLOOKUP(A38,'Car-Name'!$A$12:$C$44,3))</f>
        <v/>
      </c>
      <c r="E38" s="375"/>
      <c r="F38" s="413"/>
      <c r="G38" s="24" t="str">
        <f>IF((F38=""),"",(VLOOKUP(F38,'Car-Name'!$A$12:$B$44,2)))</f>
        <v/>
      </c>
      <c r="H38" s="381"/>
      <c r="I38" s="28" t="str">
        <f>IF((H38=""),"",(H38-(VLOOKUP(F38,'Leg-8'!$A$12:$C$44,3,FALSE))))</f>
        <v/>
      </c>
      <c r="J38" s="394"/>
      <c r="K38" s="28" t="str">
        <f t="shared" si="3"/>
        <v/>
      </c>
      <c r="L38" s="381"/>
      <c r="M38" s="381"/>
      <c r="N38" s="28" t="str">
        <f t="shared" si="0"/>
        <v/>
      </c>
      <c r="O38" s="397"/>
      <c r="P38" s="147" t="str">
        <f t="shared" si="1"/>
        <v/>
      </c>
      <c r="Q38" s="300" t="str">
        <f>IF('Car-Name'!A38="","",VLOOKUP(F38,'Car-Name'!$A$12:$B$44,2))</f>
        <v/>
      </c>
      <c r="R38" s="148" t="str">
        <f t="shared" si="2"/>
        <v/>
      </c>
      <c r="S38" s="130" t="str">
        <f t="shared" si="4"/>
        <v/>
      </c>
      <c r="T38" s="220" t="str">
        <f t="shared" si="5"/>
        <v/>
      </c>
      <c r="U38" s="314" t="str">
        <f>IF(F38="",(""),((R38+(VLOOKUP(P38,'Leg-7'!$F$12:$U$44,16,FALSE)))))</f>
        <v/>
      </c>
      <c r="V38" s="8" t="str">
        <f>IF(F38="","",(O38+VLOOKUP('Leg-8'!F38,'Leg-7'!$F$12:$V$44,17,FALSE)))</f>
        <v/>
      </c>
      <c r="W38" s="217" t="str">
        <f>IF(P38="","",((O38+(VLOOKUP('Leg-8'!P38,'Leg-7'!$F$12:$V$44,17,FALSE)))/(U38*24)))</f>
        <v/>
      </c>
      <c r="X38" s="149" t="str">
        <f t="shared" si="6"/>
        <v/>
      </c>
    </row>
    <row r="39" spans="1:24" s="6" customFormat="1" x14ac:dyDescent="0.25">
      <c r="A39" s="255" t="str">
        <f>IF(('Leg-7'!F39=""),"",('Leg-7'!F39))</f>
        <v/>
      </c>
      <c r="B39" s="254" t="str">
        <f>IF((A39=""),"",VLOOKUP(A39,'Car-Name'!$A$12:$B$44,2))</f>
        <v/>
      </c>
      <c r="C39" s="372"/>
      <c r="D39" s="254" t="str">
        <f>IF((A39=""),"",VLOOKUP(A39,'Car-Name'!$A$12:$C$44,3))</f>
        <v/>
      </c>
      <c r="E39" s="375"/>
      <c r="F39" s="413"/>
      <c r="G39" s="24" t="str">
        <f>IF((F39=""),"",(VLOOKUP(F39,'Car-Name'!$A$12:$B$44,2)))</f>
        <v/>
      </c>
      <c r="H39" s="381"/>
      <c r="I39" s="28" t="str">
        <f>IF((H39=""),"",(H39-(VLOOKUP(F39,'Leg-8'!$A$12:$C$44,3,FALSE))))</f>
        <v/>
      </c>
      <c r="J39" s="394"/>
      <c r="K39" s="28" t="str">
        <f t="shared" si="3"/>
        <v/>
      </c>
      <c r="L39" s="381"/>
      <c r="M39" s="381"/>
      <c r="N39" s="28" t="str">
        <f t="shared" si="0"/>
        <v/>
      </c>
      <c r="O39" s="397"/>
      <c r="P39" s="147" t="str">
        <f t="shared" si="1"/>
        <v/>
      </c>
      <c r="Q39" s="300" t="str">
        <f>IF('Car-Name'!A39="","",VLOOKUP(F39,'Car-Name'!$A$12:$B$44,2))</f>
        <v/>
      </c>
      <c r="R39" s="148" t="str">
        <f t="shared" si="2"/>
        <v/>
      </c>
      <c r="S39" s="130" t="str">
        <f t="shared" si="4"/>
        <v/>
      </c>
      <c r="T39" s="220" t="str">
        <f t="shared" si="5"/>
        <v/>
      </c>
      <c r="U39" s="314" t="str">
        <f>IF(F39="",(""),((R39+(VLOOKUP(P39,'Leg-7'!$F$12:$U$44,16,FALSE)))))</f>
        <v/>
      </c>
      <c r="V39" s="8" t="str">
        <f>IF(F39="","",(O39+VLOOKUP('Leg-8'!F39,'Leg-7'!$F$12:$V$44,17,FALSE)))</f>
        <v/>
      </c>
      <c r="W39" s="217" t="str">
        <f>IF(P39="","",((O39+(VLOOKUP('Leg-8'!P39,'Leg-7'!$F$12:$V$44,17,FALSE)))/(U39*24)))</f>
        <v/>
      </c>
      <c r="X39" s="149" t="str">
        <f t="shared" si="6"/>
        <v/>
      </c>
    </row>
    <row r="40" spans="1:24" s="6" customFormat="1" x14ac:dyDescent="0.25">
      <c r="A40" s="255" t="str">
        <f>IF(('Leg-7'!F40=""),"",('Leg-7'!F40))</f>
        <v/>
      </c>
      <c r="B40" s="254" t="str">
        <f>IF((A40=""),"",VLOOKUP(A40,'Car-Name'!$A$12:$B$44,2))</f>
        <v/>
      </c>
      <c r="C40" s="372"/>
      <c r="D40" s="254" t="str">
        <f>IF((A40=""),"",VLOOKUP(A40,'Car-Name'!$A$12:$C$44,3))</f>
        <v/>
      </c>
      <c r="E40" s="375"/>
      <c r="F40" s="413"/>
      <c r="G40" s="24" t="str">
        <f>IF((F40=""),"",(VLOOKUP(F40,'Car-Name'!$A$12:$B$44,2)))</f>
        <v/>
      </c>
      <c r="H40" s="381"/>
      <c r="I40" s="28" t="str">
        <f>IF((H40=""),"",(H40-(VLOOKUP(F40,'Leg-8'!$A$12:$C$44,3,FALSE))))</f>
        <v/>
      </c>
      <c r="J40" s="394"/>
      <c r="K40" s="28" t="str">
        <f t="shared" si="3"/>
        <v/>
      </c>
      <c r="L40" s="381"/>
      <c r="M40" s="381"/>
      <c r="N40" s="28" t="str">
        <f t="shared" si="0"/>
        <v/>
      </c>
      <c r="O40" s="397"/>
      <c r="P40" s="147" t="str">
        <f t="shared" si="1"/>
        <v/>
      </c>
      <c r="Q40" s="300" t="str">
        <f>IF('Car-Name'!A40="","",VLOOKUP(F40,'Car-Name'!$A$12:$B$44,2))</f>
        <v/>
      </c>
      <c r="R40" s="148" t="str">
        <f t="shared" si="2"/>
        <v/>
      </c>
      <c r="S40" s="130" t="str">
        <f t="shared" si="4"/>
        <v/>
      </c>
      <c r="T40" s="220" t="str">
        <f t="shared" si="5"/>
        <v/>
      </c>
      <c r="U40" s="314" t="str">
        <f>IF(F40="",(""),((R40+(VLOOKUP(P40,'Leg-7'!$F$12:$U$44,16,FALSE)))))</f>
        <v/>
      </c>
      <c r="V40" s="8" t="str">
        <f>IF(F40="","",(O40+VLOOKUP('Leg-8'!F40,'Leg-7'!$F$12:$V$44,17,FALSE)))</f>
        <v/>
      </c>
      <c r="W40" s="217" t="str">
        <f>IF(P40="","",((O40+(VLOOKUP('Leg-8'!P40,'Leg-7'!$F$12:$V$44,17,FALSE)))/(U40*24)))</f>
        <v/>
      </c>
      <c r="X40" s="149" t="str">
        <f t="shared" si="6"/>
        <v/>
      </c>
    </row>
    <row r="41" spans="1:24" s="6" customFormat="1" x14ac:dyDescent="0.25">
      <c r="A41" s="255" t="str">
        <f>IF(('Leg-7'!F41=""),"",('Leg-7'!F41))</f>
        <v/>
      </c>
      <c r="B41" s="254" t="str">
        <f>IF((A41=""),"",VLOOKUP(A41,'Car-Name'!$A$12:$B$44,2))</f>
        <v/>
      </c>
      <c r="C41" s="372"/>
      <c r="D41" s="254" t="str">
        <f>IF((A41=""),"",VLOOKUP(A41,'Car-Name'!$A$12:$C$44,3))</f>
        <v/>
      </c>
      <c r="E41" s="375"/>
      <c r="F41" s="413"/>
      <c r="G41" s="24" t="str">
        <f>IF((F41=""),"",(VLOOKUP(F41,'Car-Name'!$A$12:$B$44,2)))</f>
        <v/>
      </c>
      <c r="H41" s="381"/>
      <c r="I41" s="28" t="str">
        <f>IF((H41=""),"",(H41-(VLOOKUP(F41,'Leg-8'!$A$12:$C$44,3,FALSE))))</f>
        <v/>
      </c>
      <c r="J41" s="394"/>
      <c r="K41" s="28" t="str">
        <f t="shared" si="3"/>
        <v/>
      </c>
      <c r="L41" s="381"/>
      <c r="M41" s="381"/>
      <c r="N41" s="28" t="str">
        <f t="shared" si="0"/>
        <v/>
      </c>
      <c r="O41" s="397"/>
      <c r="P41" s="147" t="str">
        <f t="shared" si="1"/>
        <v/>
      </c>
      <c r="Q41" s="300" t="str">
        <f>IF('Car-Name'!A41="","",VLOOKUP(F41,'Car-Name'!$A$12:$B$44,2))</f>
        <v/>
      </c>
      <c r="R41" s="148" t="str">
        <f t="shared" si="2"/>
        <v/>
      </c>
      <c r="S41" s="130" t="str">
        <f t="shared" si="4"/>
        <v/>
      </c>
      <c r="T41" s="220" t="str">
        <f t="shared" si="5"/>
        <v/>
      </c>
      <c r="U41" s="314" t="str">
        <f>IF(F41="",(""),((R41+(VLOOKUP(P41,'Leg-7'!$F$12:$U$44,16,FALSE)))))</f>
        <v/>
      </c>
      <c r="V41" s="8" t="str">
        <f>IF(F41="","",(O41+VLOOKUP('Leg-8'!F41,'Leg-7'!$F$12:$V$44,17,FALSE)))</f>
        <v/>
      </c>
      <c r="W41" s="217" t="str">
        <f>IF(P41="","",((O41+(VLOOKUP('Leg-8'!P41,'Leg-7'!$F$12:$V$44,17,FALSE)))/(U41*24)))</f>
        <v/>
      </c>
      <c r="X41" s="149" t="str">
        <f t="shared" si="6"/>
        <v/>
      </c>
    </row>
    <row r="42" spans="1:24" s="6" customFormat="1" x14ac:dyDescent="0.25">
      <c r="A42" s="255" t="str">
        <f>IF(('Leg-7'!F42=""),"",('Leg-7'!F42))</f>
        <v/>
      </c>
      <c r="B42" s="254" t="str">
        <f>IF((A42=""),"",VLOOKUP(A42,'Car-Name'!$A$12:$B$44,2))</f>
        <v/>
      </c>
      <c r="C42" s="372"/>
      <c r="D42" s="254" t="str">
        <f>IF((A42=""),"",VLOOKUP(A42,'Car-Name'!$A$12:$C$44,3))</f>
        <v/>
      </c>
      <c r="E42" s="375"/>
      <c r="F42" s="413"/>
      <c r="G42" s="24" t="str">
        <f>IF((F42=""),"",(VLOOKUP(F42,'Car-Name'!$A$12:$B$44,2)))</f>
        <v/>
      </c>
      <c r="H42" s="381"/>
      <c r="I42" s="28" t="str">
        <f>IF((H42=""),"",(H42-(VLOOKUP(F42,'Leg-8'!$A$12:$C$44,3,FALSE))))</f>
        <v/>
      </c>
      <c r="J42" s="394"/>
      <c r="K42" s="28" t="str">
        <f t="shared" si="3"/>
        <v/>
      </c>
      <c r="L42" s="381"/>
      <c r="M42" s="381"/>
      <c r="N42" s="28" t="str">
        <f t="shared" si="0"/>
        <v/>
      </c>
      <c r="O42" s="397"/>
      <c r="P42" s="147" t="str">
        <f t="shared" si="1"/>
        <v/>
      </c>
      <c r="Q42" s="300" t="str">
        <f>IF('Car-Name'!A42="","",VLOOKUP(F42,'Car-Name'!$A$12:$B$44,2))</f>
        <v/>
      </c>
      <c r="R42" s="148" t="str">
        <f t="shared" si="2"/>
        <v/>
      </c>
      <c r="S42" s="130" t="str">
        <f t="shared" si="4"/>
        <v/>
      </c>
      <c r="T42" s="220" t="str">
        <f t="shared" si="5"/>
        <v/>
      </c>
      <c r="U42" s="314" t="str">
        <f>IF(F42="",(""),((R42+(VLOOKUP(P42,'Leg-7'!$F$12:$U$44,16,FALSE)))))</f>
        <v/>
      </c>
      <c r="V42" s="8" t="str">
        <f>IF(F42="","",(O42+VLOOKUP('Leg-8'!F42,'Leg-7'!$F$12:$V$44,17,FALSE)))</f>
        <v/>
      </c>
      <c r="W42" s="217" t="str">
        <f>IF(P42="","",((O42+(VLOOKUP('Leg-8'!P42,'Leg-7'!$F$12:$V$44,17,FALSE)))/(U42*24)))</f>
        <v/>
      </c>
      <c r="X42" s="149" t="str">
        <f t="shared" si="6"/>
        <v/>
      </c>
    </row>
    <row r="43" spans="1:24" s="6" customFormat="1" x14ac:dyDescent="0.25">
      <c r="A43" s="255" t="str">
        <f>IF(('Leg-7'!F43=""),"",('Leg-7'!F43))</f>
        <v/>
      </c>
      <c r="B43" s="254" t="str">
        <f>IF((A43=""),"",VLOOKUP(A43,'Car-Name'!$A$12:$B$44,2))</f>
        <v/>
      </c>
      <c r="C43" s="372"/>
      <c r="D43" s="254" t="str">
        <f>IF((A43=""),"",VLOOKUP(A43,'Car-Name'!$A$12:$C$44,3))</f>
        <v/>
      </c>
      <c r="E43" s="375"/>
      <c r="F43" s="413"/>
      <c r="G43" s="24" t="str">
        <f>IF((F43=""),"",(VLOOKUP(F43,'Car-Name'!$A$12:$B$44,2)))</f>
        <v/>
      </c>
      <c r="H43" s="381"/>
      <c r="I43" s="28" t="str">
        <f>IF((H43=""),"",(H43-(VLOOKUP(F43,'Leg-8'!$A$12:$C$44,3,FALSE))))</f>
        <v/>
      </c>
      <c r="J43" s="394"/>
      <c r="K43" s="28" t="str">
        <f t="shared" si="3"/>
        <v/>
      </c>
      <c r="L43" s="381"/>
      <c r="M43" s="381"/>
      <c r="N43" s="28" t="str">
        <f t="shared" si="0"/>
        <v/>
      </c>
      <c r="O43" s="397"/>
      <c r="P43" s="147" t="str">
        <f t="shared" si="1"/>
        <v/>
      </c>
      <c r="Q43" s="300" t="str">
        <f>IF('Car-Name'!A43="","",VLOOKUP(F43,'Car-Name'!$A$12:$B$44,2))</f>
        <v/>
      </c>
      <c r="R43" s="148" t="str">
        <f t="shared" si="2"/>
        <v/>
      </c>
      <c r="S43" s="130" t="str">
        <f t="shared" si="4"/>
        <v/>
      </c>
      <c r="T43" s="220" t="str">
        <f t="shared" si="5"/>
        <v/>
      </c>
      <c r="U43" s="314" t="str">
        <f>IF(F43="",(""),((R43+(VLOOKUP(P43,'Leg-7'!$F$12:$U$44,16,FALSE)))))</f>
        <v/>
      </c>
      <c r="V43" s="8" t="str">
        <f>IF(F43="","",(O43+VLOOKUP('Leg-8'!F43,'Leg-7'!$F$12:$V$44,17,FALSE)))</f>
        <v/>
      </c>
      <c r="W43" s="217" t="str">
        <f>IF(P43="","",((O43+(VLOOKUP('Leg-8'!P43,'Leg-7'!$F$12:$V$44,17,FALSE)))/(U43*24)))</f>
        <v/>
      </c>
      <c r="X43" s="149" t="str">
        <f t="shared" si="6"/>
        <v/>
      </c>
    </row>
    <row r="44" spans="1:24" s="6" customFormat="1" ht="15.75" thickBot="1" x14ac:dyDescent="0.3">
      <c r="A44" s="299" t="str">
        <f>IF(('Leg-7'!F44=""),"",('Leg-7'!F44))</f>
        <v/>
      </c>
      <c r="B44" s="64" t="str">
        <f>IF((A44=""),"",VLOOKUP(A44,'Car-Name'!$A$12:$B$44,2))</f>
        <v/>
      </c>
      <c r="C44" s="373"/>
      <c r="D44" s="64" t="str">
        <f>IF((A44=""),"",VLOOKUP(A44,'Car-Name'!$A$12:$C$44,3))</f>
        <v/>
      </c>
      <c r="E44" s="376"/>
      <c r="F44" s="414"/>
      <c r="G44" s="25" t="str">
        <f>IF((F44=""),"",(VLOOKUP(F44,'Car-Name'!$A$12:$B$44,2)))</f>
        <v/>
      </c>
      <c r="H44" s="382"/>
      <c r="I44" s="29" t="str">
        <f>IF((H44=""),"",(H44-(VLOOKUP(F44,'Leg-8'!$A$12:$C$44,3,FALSE))))</f>
        <v/>
      </c>
      <c r="J44" s="395"/>
      <c r="K44" s="29" t="str">
        <f t="shared" si="3"/>
        <v/>
      </c>
      <c r="L44" s="382"/>
      <c r="M44" s="382"/>
      <c r="N44" s="29" t="str">
        <f t="shared" si="0"/>
        <v/>
      </c>
      <c r="O44" s="398"/>
      <c r="P44" s="152" t="str">
        <f t="shared" si="1"/>
        <v/>
      </c>
      <c r="Q44" s="305" t="str">
        <f>IF('Car-Name'!A44="","",VLOOKUP(F44,'Car-Name'!$A$12:$B$44,2))</f>
        <v/>
      </c>
      <c r="R44" s="153" t="str">
        <f t="shared" si="2"/>
        <v/>
      </c>
      <c r="S44" s="135" t="str">
        <f t="shared" si="4"/>
        <v/>
      </c>
      <c r="T44" s="306" t="str">
        <f t="shared" si="5"/>
        <v/>
      </c>
      <c r="U44" s="317" t="str">
        <f>IF(F44="",(""),((R44+(VLOOKUP(P44,'Leg-7'!$F$12:$U$44,16,FALSE)))))</f>
        <v/>
      </c>
      <c r="V44" s="9" t="str">
        <f>IF(F44="","",(O44+VLOOKUP('Leg-8'!F44,'Leg-7'!$F$12:$V$44,17,FALSE)))</f>
        <v/>
      </c>
      <c r="W44" s="235" t="str">
        <f>IF(P44="","",((O44+(VLOOKUP('Leg-8'!P44,'Leg-7'!$F$12:$V$44,17,FALSE)))/(U44*24)))</f>
        <v/>
      </c>
      <c r="X44" s="154" t="str">
        <f t="shared" si="6"/>
        <v/>
      </c>
    </row>
  </sheetData>
  <sheetProtection algorithmName="SHA-512" hashValue="jN/Wx0P5eQDO528VVaMJZspTUH3BRPuAenosBr7xr6avly6Sjumt2BdQLv++En2JE1mQdPTV1buU6BGl+Ndf2w==" saltValue="1p7su8+gcf5bZiuANFIPJg==" spinCount="100000" sheet="1" objects="1" scenarios="1"/>
  <mergeCells count="15">
    <mergeCell ref="H6:I6"/>
    <mergeCell ref="J6:K6"/>
    <mergeCell ref="L6:N6"/>
    <mergeCell ref="L2:N2"/>
    <mergeCell ref="G3:J3"/>
    <mergeCell ref="H4:I4"/>
    <mergeCell ref="J4:K4"/>
    <mergeCell ref="L4:M4"/>
    <mergeCell ref="A1:E1"/>
    <mergeCell ref="H5:I5"/>
    <mergeCell ref="J5:K5"/>
    <mergeCell ref="L5:N5"/>
    <mergeCell ref="U5:X5"/>
    <mergeCell ref="R3:T3"/>
    <mergeCell ref="U3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Car-Name</vt:lpstr>
      <vt:lpstr>Leg-1</vt:lpstr>
      <vt:lpstr>Leg-2</vt:lpstr>
      <vt:lpstr>Leg-3</vt:lpstr>
      <vt:lpstr>Leg-4</vt:lpstr>
      <vt:lpstr>Leg-5</vt:lpstr>
      <vt:lpstr>Leg-6</vt:lpstr>
      <vt:lpstr>Leg-7</vt:lpstr>
      <vt:lpstr>Leg-8</vt:lpstr>
      <vt:lpstr>Leg-9</vt:lpstr>
      <vt:lpstr>Leg-10</vt:lpstr>
      <vt:lpstr>Leg-11</vt:lpstr>
      <vt:lpstr>Leg-12</vt:lpstr>
      <vt:lpstr>Leg-13</vt:lpstr>
      <vt:lpstr>Leg-14</vt:lpstr>
      <vt:lpstr>Leg-15</vt:lpstr>
      <vt:lpstr>'Car-Name'!Print_Area</vt:lpstr>
      <vt:lpstr>'Leg-1'!Print_Area</vt:lpstr>
      <vt:lpstr>'Leg-12'!Print_Area</vt:lpstr>
      <vt:lpstr>'Leg-2'!Print_Area</vt:lpstr>
      <vt:lpstr>'Leg-3'!Print_Area</vt:lpstr>
      <vt:lpstr>'Leg-4'!Print_Area</vt:lpstr>
      <vt:lpstr>'Leg-5'!Print_Area</vt:lpstr>
      <vt:lpstr>'Leg-6'!Print_Area</vt:lpstr>
      <vt:lpstr>'Leg-8'!Print_Area</vt:lpstr>
      <vt:lpstr>'Leg-9'!Print_Area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Cerovski</dc:creator>
  <cp:lastModifiedBy>Montana 500</cp:lastModifiedBy>
  <cp:lastPrinted>2021-06-24T19:59:10Z</cp:lastPrinted>
  <dcterms:created xsi:type="dcterms:W3CDTF">2020-05-03T19:07:29Z</dcterms:created>
  <dcterms:modified xsi:type="dcterms:W3CDTF">2021-06-24T20:15:57Z</dcterms:modified>
</cp:coreProperties>
</file>